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mc:AlternateContent xmlns:mc="http://schemas.openxmlformats.org/markup-compatibility/2006">
    <mc:Choice Requires="x15">
      <x15ac:absPath xmlns:x15ac="http://schemas.microsoft.com/office/spreadsheetml/2010/11/ac" url="https://stavangerkommune.sharepoint.com/sites/grHandlings-ogkonomiplan/Delte dokumenter/HØP 2022-2025/01 HØP Hoveddokumenter/13 Vedtatt/Web/"/>
    </mc:Choice>
  </mc:AlternateContent>
  <xr:revisionPtr revIDLastSave="5" documentId="8_{FFFB8089-4EC1-4F1B-A60D-6B549C09FE7D}" xr6:coauthVersionLast="47" xr6:coauthVersionMax="47" xr10:uidLastSave="{CEF75DDB-F12A-45B3-9BB6-216C392D1B30}"/>
  <bookViews>
    <workbookView xWindow="-24180" yWindow="-21720" windowWidth="38640" windowHeight="21240" tabRatio="407" firstSheet="1" activeTab="1" xr2:uid="{00000000-000D-0000-FFFF-FFFF00000000}"/>
  </bookViews>
  <sheets>
    <sheet name="Ark1" sheetId="3" r:id="rId1"/>
    <sheet name="Mal" sheetId="1" r:id="rId2"/>
    <sheet name="Dropdown" sheetId="2" state="hidden" r:id="rId3"/>
  </sheets>
  <definedNames>
    <definedName name="_xlnm._FilterDatabase" localSheetId="1" hidden="1">Mal!$B$141:$G$144</definedName>
    <definedName name="Kolonnestil">Dropdown!$B$1:$B$2</definedName>
    <definedName name="Stiler">Dropdown!$A$1:$A$5</definedName>
  </definedNames>
  <calcPr calcId="191028"/>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60" i="1" l="1"/>
  <c r="F136" i="1"/>
  <c r="E231" i="1" l="1"/>
  <c r="D231" i="1"/>
  <c r="F149" i="1"/>
  <c r="F150" i="1"/>
  <c r="F164" i="1"/>
  <c r="F165" i="1"/>
  <c r="F161" i="1" l="1"/>
  <c r="F155" i="1"/>
  <c r="F230" i="1"/>
  <c r="F218" i="1" l="1"/>
  <c r="E18" i="1"/>
  <c r="E20" i="1" s="1"/>
  <c r="F18" i="1"/>
  <c r="F20" i="1" s="1"/>
  <c r="D18" i="1"/>
  <c r="D20" i="1" s="1"/>
  <c r="E14" i="1" l="1"/>
  <c r="F14" i="1"/>
  <c r="D14" i="1"/>
  <c r="F204" i="1" l="1"/>
  <c r="F231" i="1" s="1"/>
  <c r="F168" i="1" l="1"/>
  <c r="D102" i="1" l="1"/>
  <c r="E102" i="1"/>
  <c r="F102" i="1"/>
  <c r="D55" i="1"/>
  <c r="D58" i="1" s="1"/>
  <c r="E55" i="1"/>
  <c r="E58" i="1" s="1"/>
  <c r="D48" i="1"/>
  <c r="E48" i="1"/>
  <c r="F48" i="1"/>
  <c r="F28" i="1"/>
  <c r="E131" i="1"/>
  <c r="F157" i="1"/>
  <c r="F171" i="1" l="1"/>
  <c r="F131" i="1" l="1"/>
  <c r="B6" i="1"/>
  <c r="B7" i="1" s="1"/>
  <c r="B8" i="1" s="1"/>
  <c r="B9" i="1" s="1"/>
  <c r="B12" i="1" s="1"/>
  <c r="F72" i="1"/>
  <c r="E72" i="1"/>
  <c r="D72" i="1"/>
  <c r="F68" i="1"/>
  <c r="E68" i="1"/>
  <c r="D68" i="1"/>
  <c r="F62" i="1"/>
  <c r="E62" i="1"/>
  <c r="D62" i="1"/>
  <c r="F55" i="1"/>
  <c r="F58" i="1" s="1"/>
  <c r="F44" i="1"/>
  <c r="E44" i="1"/>
  <c r="D44" i="1"/>
  <c r="F37" i="1"/>
  <c r="E37" i="1"/>
  <c r="D37" i="1"/>
  <c r="E28" i="1"/>
  <c r="D28" i="1"/>
  <c r="F24" i="1"/>
  <c r="E24" i="1"/>
  <c r="D24" i="1"/>
  <c r="F10" i="1"/>
  <c r="E10" i="1"/>
  <c r="D10" i="1"/>
  <c r="F194" i="1"/>
  <c r="D194" i="1"/>
  <c r="F185" i="1"/>
  <c r="D185" i="1"/>
  <c r="E179" i="1"/>
  <c r="F179" i="1"/>
  <c r="D171" i="1"/>
  <c r="D131" i="1"/>
  <c r="F107" i="1" l="1"/>
  <c r="D107" i="1"/>
  <c r="E107" i="1"/>
  <c r="B13" i="1"/>
  <c r="B23" i="1" l="1"/>
  <c r="B26" i="1" s="1"/>
  <c r="B27" i="1" s="1"/>
  <c r="B30" i="1" s="1"/>
  <c r="B31" i="1" s="1"/>
  <c r="B32" i="1" s="1"/>
  <c r="B33" i="1" s="1"/>
  <c r="B34" i="1" s="1"/>
  <c r="B35" i="1" s="1"/>
  <c r="B36" i="1" s="1"/>
  <c r="B39" i="1" s="1"/>
  <c r="B40" i="1" s="1"/>
  <c r="B41" i="1" s="1"/>
  <c r="B42" i="1" s="1"/>
  <c r="B43" i="1" s="1"/>
  <c r="B46" i="1" s="1"/>
  <c r="B47" i="1" s="1"/>
  <c r="B50" i="1" s="1"/>
  <c r="B51" i="1" s="1"/>
  <c r="B52" i="1" s="1"/>
  <c r="B53" i="1" s="1"/>
  <c r="B54" i="1" s="1"/>
  <c r="B57" i="1" s="1"/>
  <c r="B60" i="1" s="1"/>
  <c r="B61" i="1" s="1"/>
  <c r="B64" i="1" s="1"/>
  <c r="B65" i="1" s="1"/>
  <c r="B66" i="1" s="1"/>
  <c r="B67" i="1" s="1"/>
  <c r="B70" i="1" s="1"/>
  <c r="B71" i="1" s="1"/>
  <c r="B75" i="1" s="1"/>
  <c r="B76" i="1" s="1"/>
  <c r="B77" i="1" s="1"/>
  <c r="B78" i="1" l="1"/>
  <c r="B79" i="1" s="1"/>
  <c r="B80" i="1" s="1"/>
  <c r="B81" i="1" s="1"/>
  <c r="B82" i="1" s="1"/>
  <c r="B83" i="1" s="1"/>
  <c r="B84" i="1" s="1"/>
  <c r="B85" i="1" s="1"/>
  <c r="B86" i="1" s="1"/>
  <c r="B87" i="1" s="1"/>
  <c r="B88" i="1" s="1"/>
  <c r="B89" i="1" s="1"/>
  <c r="B90" i="1" l="1"/>
  <c r="B91" i="1" s="1"/>
  <c r="B92" i="1" s="1"/>
  <c r="B93" i="1" s="1"/>
  <c r="B94" i="1" s="1"/>
  <c r="B95" i="1" s="1"/>
  <c r="B96" i="1" s="1"/>
  <c r="B97" i="1" s="1"/>
  <c r="B98" i="1" s="1"/>
  <c r="B99" i="1" s="1"/>
  <c r="B100" i="1" s="1"/>
  <c r="B101" i="1" s="1"/>
  <c r="B105" i="1" s="1"/>
  <c r="B110" i="1" s="1"/>
  <c r="B113" i="1" s="1"/>
  <c r="B114" i="1" s="1"/>
  <c r="B115" i="1" s="1"/>
  <c r="B116" i="1" s="1"/>
  <c r="B117" i="1" s="1"/>
  <c r="B118" i="1" s="1"/>
  <c r="B119" i="1" s="1"/>
  <c r="B120" i="1" s="1"/>
  <c r="B121" i="1" s="1"/>
  <c r="B122" i="1" s="1"/>
  <c r="B123" i="1" s="1"/>
  <c r="B124" i="1" s="1"/>
  <c r="B125" i="1" s="1"/>
  <c r="B126" i="1" s="1"/>
  <c r="B127" i="1" s="1"/>
  <c r="B128" i="1" s="1"/>
  <c r="B129" i="1" s="1"/>
  <c r="B130" i="1" s="1"/>
  <c r="B136" i="1" s="1"/>
  <c r="B137" i="1" s="1"/>
  <c r="B138" i="1" s="1"/>
  <c r="B141" i="1" s="1"/>
  <c r="B142" i="1" s="1"/>
  <c r="B143" i="1" s="1"/>
  <c r="B144" i="1" s="1"/>
  <c r="B147" i="1" s="1"/>
  <c r="B148" i="1" s="1"/>
  <c r="B149" i="1" s="1"/>
  <c r="B150" i="1" s="1"/>
  <c r="B151" i="1" s="1"/>
  <c r="B152" i="1" s="1"/>
  <c r="B153" i="1" s="1"/>
  <c r="B154" i="1" s="1"/>
  <c r="B155" i="1" s="1"/>
  <c r="B156" i="1" s="1"/>
  <c r="B157" i="1" s="1"/>
  <c r="B160" i="1" s="1"/>
  <c r="B161" i="1" s="1"/>
  <c r="B162" i="1" s="1"/>
  <c r="B163" i="1" s="1"/>
  <c r="B164" i="1" s="1"/>
  <c r="B165" i="1" s="1"/>
  <c r="B166" i="1" s="1"/>
  <c r="B167" i="1" s="1"/>
  <c r="B168" i="1" s="1"/>
  <c r="B169" i="1" s="1"/>
  <c r="B174" i="1" l="1"/>
  <c r="B175" i="1" s="1"/>
  <c r="B176" i="1" s="1"/>
  <c r="B177" i="1" s="1"/>
  <c r="B178" i="1" s="1"/>
  <c r="B182" i="1" s="1"/>
  <c r="B183" i="1" s="1"/>
  <c r="B184" i="1" s="1"/>
  <c r="B188" i="1" s="1"/>
  <c r="B189" i="1" s="1"/>
  <c r="B190" i="1" s="1"/>
  <c r="B191" i="1" s="1"/>
  <c r="B192" i="1" s="1"/>
  <c r="B193" i="1" s="1"/>
  <c r="B197" i="1" s="1"/>
  <c r="B170" i="1"/>
  <c r="B198" i="1" l="1"/>
  <c r="B199" i="1" s="1"/>
  <c r="B200" i="1" s="1"/>
  <c r="B204" i="1" s="1"/>
  <c r="B205" i="1" s="1"/>
  <c r="B206" i="1" s="1"/>
  <c r="B207" i="1" s="1"/>
  <c r="B208" i="1" s="1"/>
  <c r="B209" i="1" s="1"/>
  <c r="B211" i="1" s="1"/>
  <c r="B212" i="1" s="1"/>
  <c r="B213" i="1" s="1"/>
  <c r="B214" i="1" s="1"/>
  <c r="B215" i="1" s="1"/>
  <c r="B216" i="1" s="1"/>
  <c r="B217" i="1" s="1"/>
  <c r="B218" i="1" s="1"/>
  <c r="B219" i="1" s="1"/>
  <c r="B220" i="1" s="1"/>
  <c r="B221" i="1" s="1"/>
  <c r="B222" i="1" s="1"/>
  <c r="B225" i="1" s="1"/>
  <c r="B226" i="1" s="1"/>
  <c r="B227" i="1" s="1"/>
  <c r="B228" i="1" s="1"/>
  <c r="B229" i="1" s="1"/>
  <c r="B230" i="1" s="1"/>
</calcChain>
</file>

<file path=xl/sharedStrings.xml><?xml version="1.0" encoding="utf-8"?>
<sst xmlns="http://schemas.openxmlformats.org/spreadsheetml/2006/main" count="397" uniqueCount="372">
  <si>
    <t>Stiler</t>
  </si>
  <si>
    <t>Linjetekst</t>
  </si>
  <si>
    <t>Tilskudd til lag, organisasjoner og private institusjoner</t>
  </si>
  <si>
    <t>Vedtatt  budsjett 2021</t>
  </si>
  <si>
    <t>Linjetekster (som skal i nettversjonen)</t>
  </si>
  <si>
    <t>Sum-lys</t>
  </si>
  <si>
    <t>HELSE OG VELFERD</t>
  </si>
  <si>
    <t>Uthevet</t>
  </si>
  <si>
    <t>Tilskudd til organisasjoner som får tilskudd til flere formål</t>
  </si>
  <si>
    <t>A-larm, driftstilskudd</t>
  </si>
  <si>
    <t>A-larm bruker- og pårørendeorganisasjon søker om kr 0,350 mill. til fortsatt drift av lavterskeltilbud for rusavhengige og deres pårørende i Stavanger kommune. Tidligere år har A-larm søkt om tilskudd til ulike tiltak. For 2022 søker Alarm om et samlet driftstilskudd som skal brukes til de forskjellige aktivitetene. Kommunestyret har vedtatt å innvilge kr 0,187 mill.</t>
  </si>
  <si>
    <t>A-larm, Kreativt verksted</t>
  </si>
  <si>
    <t>Inngår i driftstilskuddet kommunedirektøren foreslår å innvilge til Alarm.</t>
  </si>
  <si>
    <t xml:space="preserve">A-larm Rogaland kvinnegruppen Frøya </t>
  </si>
  <si>
    <t>A-larm Rogaland pårørende fellesskap</t>
  </si>
  <si>
    <t>A-larm, styrke mødre sammen</t>
  </si>
  <si>
    <t>SUM A-larm</t>
  </si>
  <si>
    <t xml:space="preserve">Blå Kors Norge, tiltak Steg for Steg Stavanger </t>
  </si>
  <si>
    <t xml:space="preserve">Blå Kors Norge, tiltak Steg for Steg Stavanger, søker om kr 1,200 mill. til samskaping med Stavanger kommune. Mål er at innbyggerne skal få tjenester og tilbud som støtter dem til å kunne leve hele livet. Tiltaket vil være forankret i Stavanger kommunes satsing innen helse og velferd, Leve HELE LIVET. Dette er et nytt tiltak. Kommunestyret har vedtatt å  innvilge kr 0,150 mill. </t>
  </si>
  <si>
    <t>Blå kors Norge, tiltak Kompasset Sandnes</t>
  </si>
  <si>
    <t>Blå Kors Norge i Sandnes søker om kr 0,500 mill. i støtte til tiltaket Kompasset-lavterskeltilbud, til tenåringer og unge voksne (13-35 år) som har vokst opp i familier med alkohol/rusproblemer i Sør- Rogaland. Tilbudet er gratis og uten krav til henvisning. Kommunestyret har vedtatt å innvilge kr 0,093 mill.</t>
  </si>
  <si>
    <t>Sum Blå kors Norge, totalt</t>
  </si>
  <si>
    <t xml:space="preserve">Dyrebeskyttelsen Sør-Rogaland </t>
  </si>
  <si>
    <t xml:space="preserve">Dyrebeskyttelse Sør - Rogaland mottar kr 0,150 mill. i fast tilskudd fra og med 2013 ifølge formannskapets enstemmige vedtak i sak 110/13 den 13. juni 2013, til utgifter til sterilisering og eventuelt avliving av katter. </t>
  </si>
  <si>
    <t xml:space="preserve">Dyrebeskyttelsen Sør-Rogaland, Dyrenes hus 
</t>
  </si>
  <si>
    <r>
      <t>Dyrebeskyttelsen Sør-Rogaland søker om kr 0,80</t>
    </r>
    <r>
      <rPr>
        <sz val="9"/>
        <rFont val="Calibri"/>
        <family val="2"/>
        <scheme val="minor"/>
      </rPr>
      <t>0 mill. til driftsstøtte og til rehabilitering av Dyrene</t>
    </r>
    <r>
      <rPr>
        <sz val="9"/>
        <color theme="1"/>
        <rFont val="Calibri"/>
        <family val="2"/>
        <scheme val="minor"/>
      </rPr>
      <t xml:space="preserve">s Hus, som har prekært behov for rehabilitering. Dette er et nytt tilskudd. Kommunestyret har vedtatt å innvilge kr 0,150 mill. </t>
    </r>
  </si>
  <si>
    <t>Sum Dyrebeskyttelsen Sør-Rogaland</t>
  </si>
  <si>
    <t>Dyrebeskyttelsen Norge, Nord-Jæren</t>
  </si>
  <si>
    <t xml:space="preserve">Dyrebeskyttelsen Norge, Nord-Jæren søker om kr 0,500 mill. til driftstøtte for å gi mulighet til både å drive Hjelpesenteret, behandle hjemløse dyr og finne nye hjem til disse. I 2020 ble 40 % av alle dyr som fikk hjelp tatt inn i Stavanger kommune, hovedsakelig katter og kaniner. Dyrevern berører alle innbyggere i kommunen. Kaninkolonier i Sørmarka og på Rennesøy er fortsatt ikke under kontroll, og ser ut til å vokse. Dette er et nytt tilskudd. Kommunestyret har vedtatt å  innvilge kr 0,150 mill. til denne søknaden. </t>
  </si>
  <si>
    <t>Sum Dyrebeskyttelsen totalt</t>
  </si>
  <si>
    <t>Eksistensia - utlevering av mat  - driftstilskudd</t>
  </si>
  <si>
    <t>Eksistensia søker om kr 0,125 mill. til drift for utlevering av mat til alle målgruppene innen levekårsområdet, med prioritering av grupper som ikke kan ivareta egne interesser. Kommunestyret har vedtatt å innvilge kr 0,070 mill.</t>
  </si>
  <si>
    <t>Eksistens IA - inkluderende arbeid</t>
  </si>
  <si>
    <t xml:space="preserve">Eksistens IA søker om kr 0,150 mill. til prosjektet inkluderende arbeid, for å møte et stadig økende behov for tilgang på gratis mat gjennom tjenester basert på frivillig arbeid og veldedighet. Eksistensia ønsker å være i stand til å utvide tjenestetilbud til så mange av byens trengende som mulig. Målgrupper i denne sammenhengen er beboere i kommunale tilbud, private personer og samarbeidsorganisasjoner. Gjennom dette nye tilskuddet vil organisasjonen kunne øke antall mottakere av mat med 100-200 %. Dette er et nytt tiltak. Kommunestyret har vedtatt å innvilge kr 0,130 mill. til denne søknaden. </t>
  </si>
  <si>
    <t>Sum Eksistensia</t>
  </si>
  <si>
    <t>KIA - Kristent interkulturelt arbeid, driftstilskudd</t>
  </si>
  <si>
    <t>KIA – Kristent Interkulturelt arbeid søker om kr 0,628 mill. til drift av integreringstiltak for innvandrere i 2022. Kommunestyret har vedtatt å innvilge kr 0,100 mill.</t>
  </si>
  <si>
    <t>KIA Velferd</t>
  </si>
  <si>
    <t>KIA Velferd søker om kr 0,955 mill. til et språkopplæringstilbud for innvandrerkvinner som ikke har rett til gratis norskopplæring i kommunal regi. Hensikten med tiltaket er å øke minoritetskvinners kompetanse slik at de aktivt kan delta i det norske samfunnet. Kommunestyret har vedtatt å innvilge kr 0,310 mill.</t>
  </si>
  <si>
    <t>SUM KIA</t>
  </si>
  <si>
    <t>Kirkens bymisjon, Albertine</t>
  </si>
  <si>
    <t>Kirkens bymisjon, Jobb 1</t>
  </si>
  <si>
    <t>Kirkens Bymisjon Jobb 1 søker om kr 0,980 mill. til drift for at rusavhengige mennesker i Stavanger skal ha tilgang på meningsfull aktivitet gjennom arbeid. Kommunestyret har vedtatt å innvilge kr 0,941 mill.</t>
  </si>
  <si>
    <t>Kirkens bymisjon, Gatejurist</t>
  </si>
  <si>
    <t>Kirkens bymisjon Gatejurist søker om kr 0,320 mill. til å fortsette med rettshjelp av god kvalitet til personer som har eller har hatt en rusavhengighet. Kommunestyret har vedtatt å innvilge kr 0,274 mill.</t>
  </si>
  <si>
    <t>Kirkens bymisjon, Gateprest</t>
  </si>
  <si>
    <t>Kirkens Bymisjon Gateprest søker om kr 0,130 mill. til oppsøkende arbeid blant rusavhengige og andre vanskeligstilte. Kommunestyret har vedtatt å innvilge kr 0,108 mill.</t>
  </si>
  <si>
    <t>Kirkens bymisjon, Natteravnene</t>
  </si>
  <si>
    <t xml:space="preserve">Kirkens bymisjon, Tillitsperson </t>
  </si>
  <si>
    <t>Kirkens bymisjon, Enter fritid Stavanger</t>
  </si>
  <si>
    <r>
      <t xml:space="preserve">Kirkens Bymisjon Enter Fritid, </t>
    </r>
    <r>
      <rPr>
        <sz val="9"/>
        <rFont val="Calibri"/>
        <family val="2"/>
        <scheme val="minor"/>
      </rPr>
      <t xml:space="preserve">er </t>
    </r>
    <r>
      <rPr>
        <sz val="9"/>
        <color rgb="FF000000"/>
        <rFont val="Calibri"/>
        <family val="2"/>
        <scheme val="minor"/>
      </rPr>
      <t>et etterverntilbud til mennesker som er i gang med å etablere seg i en rusfri hverdag, søker om kr 0,110 mill. til driftstilskudd. Kommunestyret har vedtatt å innvilge kr 0,097 mill.</t>
    </r>
  </si>
  <si>
    <t>SUM Kirkens bymisjon</t>
  </si>
  <si>
    <t>Kreftomsorg i Rogaland (KOR) driftstilskudd</t>
  </si>
  <si>
    <r>
      <t>Kreftomsorg Rogaland (KOR) søker om kr 0,400 mill. til drift for å fortsette arbeid</t>
    </r>
    <r>
      <rPr>
        <sz val="9"/>
        <rFont val="Calibri"/>
        <family val="2"/>
        <scheme val="minor"/>
      </rPr>
      <t>et</t>
    </r>
    <r>
      <rPr>
        <sz val="9"/>
        <color rgb="FF000000"/>
        <rFont val="Calibri"/>
        <family val="2"/>
        <scheme val="minor"/>
      </rPr>
      <t xml:space="preserve"> som viktig kompetansesenter i Stavanger som gir psykososial helsehjelp til kreftsyke, pårørende og etterlatte. Kommunestyret har vedtatt å innvilge kr 0,245 mill. </t>
    </r>
  </si>
  <si>
    <t>Kreftomsorg i Rogaland (KOR) gruppe for etterlatte</t>
  </si>
  <si>
    <r>
      <t>Kreftomsorg Rogaland (KOR) søker om kr 0,040 mill. for å kunne videreføre og styrke tilbude</t>
    </r>
    <r>
      <rPr>
        <sz val="9"/>
        <rFont val="Calibri"/>
        <family val="2"/>
        <scheme val="minor"/>
      </rPr>
      <t>t om gruppe</t>
    </r>
    <r>
      <rPr>
        <sz val="9"/>
        <color rgb="FF000000"/>
        <rFont val="Calibri"/>
        <family val="2"/>
        <scheme val="minor"/>
      </rPr>
      <t xml:space="preserve"> for etterlatte voksne som har mistet partner, samboer eller ektefelle i kreft. Kommunestyret har vedtatt å innvilge kr 0,040 mill. </t>
    </r>
  </si>
  <si>
    <t>Kreftomsorg i Rogaland (KOR) kurs UNG i Vest</t>
  </si>
  <si>
    <r>
      <t xml:space="preserve">Kreftomsorg i Rogaland (KOR) søker om kr 0,100 mill. til kurset UNG i Vest, </t>
    </r>
    <r>
      <rPr>
        <sz val="9"/>
        <rFont val="Calibri"/>
        <family val="2"/>
        <scheme val="minor"/>
      </rPr>
      <t>for å k</t>
    </r>
    <r>
      <rPr>
        <sz val="9"/>
        <color rgb="FF000000"/>
        <rFont val="Calibri"/>
        <family val="2"/>
        <scheme val="minor"/>
      </rPr>
      <t>unne videreføre dette viktige tilbudet til ungdom som står i utfordrende livssituasjoner, enten som kreftrammet, pårørende eller etterlatt. D</t>
    </r>
    <r>
      <rPr>
        <sz val="9"/>
        <rFont val="Calibri"/>
        <family val="2"/>
        <scheme val="minor"/>
      </rPr>
      <t>ette</t>
    </r>
    <r>
      <rPr>
        <sz val="9"/>
        <color rgb="FF000000"/>
        <rFont val="Calibri"/>
        <family val="2"/>
        <scheme val="minor"/>
      </rPr>
      <t xml:space="preserve"> er et tilbud til ungdommer i aldersgruppen 13-19 år. Kommunestyret har vedtatt å innvilge kr 0,098 mill.</t>
    </r>
  </si>
  <si>
    <t>Kreftomsorg i Rogaland (KOR) møteplass for barn som lever med kreft</t>
  </si>
  <si>
    <r>
      <t>Kreftomsorg i Rogaland (KOR) søker om kr 0,050 mill. til tiltak</t>
    </r>
    <r>
      <rPr>
        <sz val="9"/>
        <rFont val="Calibri"/>
        <family val="2"/>
        <scheme val="minor"/>
      </rPr>
      <t>et</t>
    </r>
    <r>
      <rPr>
        <sz val="9"/>
        <color rgb="FF000000"/>
        <rFont val="Calibri"/>
        <family val="2"/>
        <scheme val="minor"/>
      </rPr>
      <t xml:space="preserve"> møteplass for barn som lever med kreft. Tilbudet gjelder møteplasser for aldersgruppen 3-12 år. Kommunestyret har vedtatt å innvilge kr 0,049 mill.</t>
    </r>
  </si>
  <si>
    <t>Kreftomsorg i Rogaland (KOR) -yoga for kreftrammede</t>
  </si>
  <si>
    <t>Kreftomsorg i Rogaland (KOR) søker om støtte kr 0,060 mill. for å gjennomføre treningstimer med yoga for kreftrammede. Kommunestyret har vedtatt å innvilge kr 0,049 mill.</t>
  </si>
  <si>
    <t>SUM Kreftomsorg i Rogaland (KOR)</t>
  </si>
  <si>
    <t>Norges Døveforbund ( NDF) - Stavanger driftstilskudd</t>
  </si>
  <si>
    <t xml:space="preserve">Norges Døveforbund (NDF) Stavanger som skal arbeide for å bedre døve og hørselshemmedes situasjon på alle områder i Sør-Rogaland søker om kr 1,474 mill. med bakgrunn i økte i lønns- og driftsutgifter. Kommunestyret har vedtatt å innvilge kr 0,692 mill. </t>
  </si>
  <si>
    <t>Norges Døveforbund ( NDF) - Stavanger- framleie/drift av leid lokale Døves Senter</t>
  </si>
  <si>
    <r>
      <t>Norges Døveforbund (NDF) Stavanger søker om kr 0,705 mill. til å dekke kostnader ved</t>
    </r>
    <r>
      <rPr>
        <sz val="9"/>
        <rFont val="Calibri"/>
        <family val="2"/>
        <scheme val="minor"/>
      </rPr>
      <t xml:space="preserve"> framleie/drift</t>
    </r>
    <r>
      <rPr>
        <sz val="9"/>
        <color rgb="FF000000"/>
        <rFont val="Calibri"/>
        <family val="2"/>
        <scheme val="minor"/>
      </rPr>
      <t xml:space="preserve"> av lei</t>
    </r>
    <r>
      <rPr>
        <sz val="9"/>
        <rFont val="Calibri"/>
        <family val="2"/>
        <scheme val="minor"/>
      </rPr>
      <t>d lokale i D</t>
    </r>
    <r>
      <rPr>
        <sz val="9"/>
        <color rgb="FF000000"/>
        <rFont val="Calibri"/>
        <family val="2"/>
        <scheme val="minor"/>
      </rPr>
      <t>øves Senter. Kommunestyret har vedtatt å innvilge kr 0,272 mill.</t>
    </r>
  </si>
  <si>
    <t xml:space="preserve">SUM NORGES DØVEFORBUND (NDF) </t>
  </si>
  <si>
    <t>Se også tilskudd 121 der kommunestyret i tillegg har vedtatt å innvilge kr 0,190 mill. til Norges døveforbund for å koordinere og gjennomføre tegnspråk og skrivetolking på offentlige møter og arrangementer i Stavanger.</t>
  </si>
  <si>
    <t>Røde Kors Stavanger - besøktjenester for eldre over 60 år</t>
  </si>
  <si>
    <t xml:space="preserve">Røde Kors Stavanger besøkstjenesten for eldre over 60 år søker om kr 0,400 mill. til omsorgsaktiviteter for å bedre livskvaliteten for kommunens eldre. Kommunestyret har vedtatt å innvilge kr 0,056 mill. </t>
  </si>
  <si>
    <t>Røde Kors Stavanger - Nettverk etter soning - bedre overgang fra fengsel til samfunn</t>
  </si>
  <si>
    <t>Røde Kors Stavanger-Nettverk etter soning søker om kr 0,750 mill. for å bidra til at de straffedømte får en bedre overgang fra fengsel til samfunn gjennom fritid, arbeid og nye nettverk. Kommunestyret har vedtatt å innvilge kr 0,190 mill.</t>
  </si>
  <si>
    <t>Røde Kors Stavanger-Fellesverket</t>
  </si>
  <si>
    <t xml:space="preserve">Røde Kors Stavanger Fellesverket søker om kr 0,750 mill. til Fellesverket for å styrke innsatsen for unge i sårbare livssituasjoner i sitt lokalmiljø, motvirke marginalisering og utenforskap gjennom å samle sine aktiviteter på et sted. Gjennom Fellesverket skal ungdom som ønsker, få et sted å være på fritiden hvor de kan lære, knytte vennskap og oppleve mestring med støtte fra trygge voksne. Dette er et nytt tiltak. Kommunestyret har vedtatt å innvilge kr 0,05 mill. som startopp til dette prosjektet. </t>
  </si>
  <si>
    <t>Røde Kors Stavanger Systue på Sølvberget</t>
  </si>
  <si>
    <t>Røde Kors Stavanger Systue på Sølvberget søker om kr 0,025 mill. til å etablere en møteplass der frivillige og invandrerkvinner sammen kan lære å sy, å reparere og fornye brukte klær. Delmålene er å lære kvinner å bruke symaskin, skape en møteplass, forhindre ensomhet og følelsen av å være utenfor, og det å kunne reparere og fornye brukte klær. Et tilleggsmål er læring av norsk, da all prat på systua vil foregå på norsk. Kommunedirektøren foreslår å ikke innvilge denne søknaden.</t>
  </si>
  <si>
    <t>Røde Kors Stavanger - Våketjenesten</t>
  </si>
  <si>
    <t>Røde Kors Stavanger - Våketjenesten søker om kr 0,102 mill. for å kunne tilby medmenneskelig nærvær til døende og deres pårørende. Ifølge behovsavklaring ved sykehjem i Stavanger kommune er det flere som ikke har pårørende som kan våke over dem i deres siste fase av livet. Kommunestyret har vedtatt å innvilge kr 0,089 mill.</t>
  </si>
  <si>
    <t xml:space="preserve">SUM Røde Kors Stavanger </t>
  </si>
  <si>
    <t>Røde Kors  Rogaland Flyktningguide</t>
  </si>
  <si>
    <r>
      <t>Røde Kors Flyktningguide søker om kr 0,260 mill. med bakgrunn i økt aktivitet, for å bistå nyankomne flyktninger i integreringsfasen.</t>
    </r>
    <r>
      <rPr>
        <sz val="9"/>
        <color rgb="FFFF0000"/>
        <rFont val="Calibri"/>
        <family val="2"/>
        <scheme val="minor"/>
      </rPr>
      <t xml:space="preserve"> </t>
    </r>
    <r>
      <rPr>
        <sz val="9"/>
        <color theme="1"/>
        <rFont val="Calibri"/>
        <family val="2"/>
        <scheme val="minor"/>
      </rPr>
      <t>Kommunestyret har vedtatt å innvilge kr 0,230 mill.</t>
    </r>
  </si>
  <si>
    <t>SUM RØDE KORS TOTALT</t>
  </si>
  <si>
    <t>SiS - Studentsamskipnaden i Stavanger studenthelsestasjon</t>
  </si>
  <si>
    <t>SIS - Studentsamskipnaden i Stavanger UIS søker om driftsstøtte på kr 0,200 mill. til studenthelsestasjon. Studenthelsestasjonen er et gratis lavterskeltilbud uten timebestilling. Hovedmålet er å forebygge uønskede svangerskap og abort, samt redusere seksuelt overførbare sykdommer og bedre studentenes seksuelle helse og generelle helse. Kommunestyret har vedtatt å innvilge kr 0,100  mill.</t>
  </si>
  <si>
    <t>SiS - Studentsamskipnaden i Stavanger psykisk helsetilbud til studenter</t>
  </si>
  <si>
    <t>SUM SiS</t>
  </si>
  <si>
    <t xml:space="preserve">Skipper Worse eldresenterdrift </t>
  </si>
  <si>
    <t>Skipper Worse drift søker om kr 4,300 mill. i driftstilskudd til eldresenterdrift. Skipper Worse søker om tilskudd til drift av de tre  eldresenterne i byen: Skipper Worse Ledaal, Skipper Worse Madla og Skipper Worse Tasta, som driftes i bydelshus i tilhørende bydeler. Kommunestyret har vedtatt å innvilge kr 3,790 mill.</t>
  </si>
  <si>
    <t>Skipper Worse, AKTIV  treningstilbud for seniorer</t>
  </si>
  <si>
    <t>Skipper Worse søker om kr 0,615 mill. til prosjektet AKTIV som er en videreføring av 60+ treningstilbudet. AKTIV skal være sosialt, tilgjengelig og tilrettelagt. Kommunestyret har vedtatt å innvilge kr 0,282 mill.</t>
  </si>
  <si>
    <t xml:space="preserve">Skipper Worse middagsdistribusjon </t>
  </si>
  <si>
    <t xml:space="preserve">Skipper Worse søker om kr 0,800 mill. til middagsdistribusjon til eldre, hjemmeboende i Stavanger kommune. Noen bofellesskap for mennesker med nedsatt funksjonsevne og i rusomsorgen benytter også tilbudet. Kommunestyret har vedtatt å innvilge kr 0,578 mill. </t>
  </si>
  <si>
    <t>Skipper Worse, hverdagsglede - lavterskeltilbud til hjemmeboende med demens og pårørende</t>
  </si>
  <si>
    <t>Skipper Worse søker om kr 2,000 mill. til prosjekt Hverdagsglede som er lavterskeltilbud for hjemmeboende personer med demens  med fokus på trivsel og en aktiv hverdag. Tilbudet drives i lokaler på Ågesentunet, i Hillevåg bydel, og er for ALLE. Kommunestyret har vedtatt å innvilge kr 2,000  mill.</t>
  </si>
  <si>
    <t>Sum Skipper Worse</t>
  </si>
  <si>
    <t>Stiftelsen Psykiatrisk Opplysning - Psyk Opp info</t>
  </si>
  <si>
    <t>Stiftelsen Psykiatrisk Opplysning søker om kr 0,200 mill. til drift av Psykiatrisk Opplysning Informasjon. Kommunestyret har vedtatt å innvilge kr 0,181 mill.</t>
  </si>
  <si>
    <t>Stiftelsen Psykiatrisk Opplysning - Schizofrenidagene</t>
  </si>
  <si>
    <r>
      <t>Stiftelsen Psykiatrisk Opplysning – Schizofrenidagene søker om kr 0,155 mill. til gjennomføring av Schizofrenidagene</t>
    </r>
    <r>
      <rPr>
        <sz val="9"/>
        <rFont val="Calibri"/>
        <family val="2"/>
        <scheme val="minor"/>
      </rPr>
      <t xml:space="preserve"> som i 33 år har vært Europas største, faste, tverfaglige psykisk helsekonferanse.</t>
    </r>
    <r>
      <rPr>
        <sz val="9"/>
        <color theme="1"/>
        <rFont val="Calibri"/>
        <family val="2"/>
        <scheme val="minor"/>
      </rPr>
      <t xml:space="preserve"> Målet for konferanse er å samle fagfolk fra inn- og utland, slik at fagmiljøet kan oppdateres og styrkes på den nyeste kunnska</t>
    </r>
    <r>
      <rPr>
        <sz val="9"/>
        <rFont val="Calibri"/>
        <family val="2"/>
        <scheme val="minor"/>
      </rPr>
      <t>pen</t>
    </r>
    <r>
      <rPr>
        <sz val="9"/>
        <color theme="1"/>
        <rFont val="Calibri"/>
        <family val="2"/>
        <scheme val="minor"/>
      </rPr>
      <t xml:space="preserve"> og forskning</t>
    </r>
    <r>
      <rPr>
        <sz val="9"/>
        <rFont val="Calibri"/>
        <family val="2"/>
        <scheme val="minor"/>
      </rPr>
      <t>en inn</t>
    </r>
    <r>
      <rPr>
        <sz val="9"/>
        <color theme="1"/>
        <rFont val="Calibri"/>
        <family val="2"/>
        <scheme val="minor"/>
      </rPr>
      <t>en det psykiske helsefelt. I tillegg utveksles erfaringer og kompetanse på tvers av faggruppene. Kommunestyret har vedtatt å innvilge kr 0,144 mill.</t>
    </r>
  </si>
  <si>
    <t>SUM Stiftelsen Psykiatrisk Opp</t>
  </si>
  <si>
    <t>Diverse tilskudd</t>
  </si>
  <si>
    <t>Amathea, veiledning for gravide</t>
  </si>
  <si>
    <t>Amathea, veiledning for gravide, søker om kr 0,100 mill. til driftsstøtte. Kommunestyret har vedtatt å innvilge kr 0,063 mill.</t>
  </si>
  <si>
    <t>Angstringen Stavanger</t>
  </si>
  <si>
    <r>
      <t xml:space="preserve">Angstringen Stavanger søker om kr 0,075 mill. til drift for å informere, </t>
    </r>
    <r>
      <rPr>
        <sz val="9"/>
        <rFont val="Calibri"/>
        <family val="2"/>
        <scheme val="minor"/>
      </rPr>
      <t xml:space="preserve">og rektrutere personer som kan </t>
    </r>
    <r>
      <rPr>
        <sz val="9"/>
        <color theme="1"/>
        <rFont val="Calibri"/>
        <family val="2"/>
        <scheme val="minor"/>
      </rPr>
      <t xml:space="preserve">legge til rette </t>
    </r>
    <r>
      <rPr>
        <sz val="9"/>
        <rFont val="Calibri"/>
        <family val="2"/>
        <scheme val="minor"/>
      </rPr>
      <t>slik at</t>
    </r>
    <r>
      <rPr>
        <sz val="9"/>
        <color rgb="FFFF0000"/>
        <rFont val="Calibri"/>
        <family val="2"/>
        <scheme val="minor"/>
      </rPr>
      <t xml:space="preserve"> </t>
    </r>
    <r>
      <rPr>
        <sz val="9"/>
        <color theme="1"/>
        <rFont val="Calibri"/>
        <family val="2"/>
        <scheme val="minor"/>
      </rPr>
      <t>mennesker med ulike typer angst kan delta i selvhjelpsgrupper. Kommunestyret har vedtatt å innvilge kr 0,025 mill.</t>
    </r>
  </si>
  <si>
    <t>Crux oppfølgingssenter, Kirkens sosialtjeneste - ettervern og aktivitetstilbud etter rusbehandling og sonong</t>
  </si>
  <si>
    <r>
      <t>Crux oppfølgingssenter i Sandnes, Kirkens Sosialtjeneste, søker om kr 0,100 mill. til tiltak ettervern og aktivitetstilbud for mennesker som kommer ut av rusavhengighet og soning.</t>
    </r>
    <r>
      <rPr>
        <sz val="9"/>
        <rFont val="Calibri"/>
        <family val="2"/>
        <scheme val="minor"/>
      </rPr>
      <t xml:space="preserve"> Stavanger kommune har allerede samme type tilbud fra Røde kors.</t>
    </r>
    <r>
      <rPr>
        <sz val="9"/>
        <color rgb="FFFF0000"/>
        <rFont val="Calibri"/>
        <family val="2"/>
        <scheme val="minor"/>
      </rPr>
      <t xml:space="preserve"> </t>
    </r>
    <r>
      <rPr>
        <sz val="9"/>
        <rFont val="Calibri"/>
        <family val="2"/>
        <scheme val="minor"/>
      </rPr>
      <t>Kommunestyret har derfor vedtatt å ikke innvilge denne søknaden.</t>
    </r>
  </si>
  <si>
    <t>Engøyholmen kystkultursenter, driftstilskudd</t>
  </si>
  <si>
    <r>
      <rPr>
        <sz val="9"/>
        <rFont val="Calibri"/>
        <family val="2"/>
        <scheme val="minor"/>
      </rPr>
      <t xml:space="preserve">Stiftelsen Engøyholmen kystkultursenter søker om driftstilskudd på kr 2,760 mill. til alternativt skoletilbud og tiltak innen rus/psykiatri i Stavanger. Søknadsbeløpet er økt for å gi rom for flere års lønns og prisvekst, og fordi tilbudet nå gis til flere brukere enn det i utgangspunktet var dimensjonert for. </t>
    </r>
    <r>
      <rPr>
        <sz val="9"/>
        <color theme="1"/>
        <rFont val="Calibri"/>
        <family val="2"/>
        <scheme val="minor"/>
      </rPr>
      <t>Kommunestyret har vedtatt å innvilge kr 1,960 mill.</t>
    </r>
  </si>
  <si>
    <t xml:space="preserve">Fontenehuset                                                      </t>
  </si>
  <si>
    <r>
      <t>Fontenehuset søker om kr 1,900 mill.</t>
    </r>
    <r>
      <rPr>
        <sz val="9"/>
        <rFont val="Calibri"/>
        <family val="2"/>
        <scheme val="minor"/>
      </rPr>
      <t xml:space="preserve"> for 2022</t>
    </r>
    <r>
      <rPr>
        <sz val="9"/>
        <color theme="1"/>
        <rFont val="Calibri"/>
        <family val="2"/>
        <scheme val="minor"/>
      </rPr>
      <t xml:space="preserve"> til driftstilskudd for å gi mennesker med psykiske lidelser / helseutfordringer håp og muligheter til å nå sitt fulle potensial. Kommunestyret har vedtatt å innvilge kr 1,560 mill.</t>
    </r>
  </si>
  <si>
    <t>Frelsesarmeens Rusomsorg Frisk Alternativ Stavanger</t>
  </si>
  <si>
    <t>Frelsesarmeens Rusomsorg, Frisk alternativ Stavanger søker om kr 0,470 mill. til driftstilskudd for aktivitets- og ettervernstilbud for vanskeligstilte og personer med rusproblemer, personer som trenger motivasjon til å begynne en livsendring, personer som trenger et ettervernstilbud etter behandling, eller etter endt soning i Stavanger. Kommunestyret har vedtatt å innvilge kr 0,430 mill.</t>
  </si>
  <si>
    <t>Frilager - alt til turer</t>
  </si>
  <si>
    <t>Frilager - alt til turer - har ikke søkt om tilskudd for 2022, fordi Stavanger kommune i sak 98/21 til formannskapet har inngått avale med Frilager Nord-Jæren om kr 1,0 mill per år for perioden 2021-2025, til drift av utstyrssenral som er en utlånsportal for friluftsutstyr. Gjnnom avtalen med Frilager Nord-Jæren kan Stavanger kommune samt frivillige lang og organisasjoner leie utstyr gratis.</t>
  </si>
  <si>
    <t>FRI Rogaland - driftsstøtte</t>
  </si>
  <si>
    <r>
      <t xml:space="preserve">FRI Rogaland - foreningen for kjønns og seksualitetsmangfold søker om kr 0,200 mill. til drift av organisasjonen, </t>
    </r>
    <r>
      <rPr>
        <sz val="9"/>
        <rFont val="Calibri"/>
        <family val="2"/>
        <scheme val="minor"/>
      </rPr>
      <t>styredrift,</t>
    </r>
    <r>
      <rPr>
        <sz val="9"/>
        <color rgb="FFFF0000"/>
        <rFont val="Calibri"/>
        <family val="2"/>
        <scheme val="minor"/>
      </rPr>
      <t xml:space="preserve"> </t>
    </r>
    <r>
      <rPr>
        <sz val="9"/>
        <rFont val="Calibri"/>
        <family val="2"/>
        <scheme val="minor"/>
      </rPr>
      <t>økt informasjonsarbeid, øke aktivitetstilbudet grunnet økt behov fra flere grupper. Kommunestyret har vedtatt</t>
    </r>
    <r>
      <rPr>
        <sz val="9"/>
        <color rgb="FF000000"/>
        <rFont val="Calibri"/>
        <family val="2"/>
        <scheme val="minor"/>
      </rPr>
      <t xml:space="preserve"> å innvilge kr 0,083 mill.</t>
    </r>
  </si>
  <si>
    <t>Gausel sokn og menighet</t>
  </si>
  <si>
    <r>
      <t>Gausel sokn og menighet søker om kr 0,030 mill. til innkjøp av teknisk utstyr som kan brukes til  å aktivisere ungdommer og voksne ved streaming av arrangementer og gudstjenester og filminnspilling</t>
    </r>
    <r>
      <rPr>
        <sz val="9"/>
        <rFont val="Calibri"/>
        <family val="2"/>
        <scheme val="minor"/>
      </rPr>
      <t xml:space="preserve">. Dette er et nytt tiltak. </t>
    </r>
    <r>
      <rPr>
        <sz val="9"/>
        <color theme="1"/>
        <rFont val="Calibri"/>
        <family val="2"/>
        <scheme val="minor"/>
      </rPr>
      <t xml:space="preserve">Kommunestyret har vedtatt å ikke innvilge denne søknaden. </t>
    </r>
  </si>
  <si>
    <t>HEI VERDEN</t>
  </si>
  <si>
    <t>Hinnasenteret  kurs og aktivitetssenter</t>
  </si>
  <si>
    <t>Hinna senteret - kurs og aktivitetssenter med daglig aktivitet for trygdede og eldre som ønsker et aktiv liv søker om kr 1,156 mill. til driftsutgifter av senteret. Kommunestyret har vedtatt å innvilge kr 0,944 mill.</t>
  </si>
  <si>
    <t>Kirkens SOS i Rogaland</t>
  </si>
  <si>
    <t>Kirkens SOS i Rogaland søker om kr 0,420 mill. i støtte til døgnåpen krisetjeneste på telefon og internet. Kommunestyret har vedtatt å innvilge kr 0,353 mill.</t>
  </si>
  <si>
    <t>Kreftforeningen - Distriktskontor Stavanger, omsorgstilbud på Vardesenteret</t>
  </si>
  <si>
    <t>Kreftforeningen - Distriktskontor Stavanger, omsorg tilbud på Vardesenteret har ikke søkt om tilskudd for 2022.</t>
  </si>
  <si>
    <t>LPP Rogaland, Landsforeningen for pårørende innen psykisk helse</t>
  </si>
  <si>
    <t>LPP – Rogaland, landsforeningen for pårørende innen psykisk helse, søker om kr 0,010 mill. til drift av foreningen for å fortsette arbeidet med Møteplass for helsefremmende dialog og komme i gang etter korona. Kommunestyret har vedtatt å innvilge kr 0, 010 mill.</t>
  </si>
  <si>
    <t>Mental helse Stavanger</t>
  </si>
  <si>
    <t>Mental helse Stavanger søker om kr 0,100 mill. til drift for å støtte arbeid innenfor psykisk helse for et inkluderende og åpent samfunn. Kommunestyret har vedtatt å innvilge kr 0,097 mill.</t>
  </si>
  <si>
    <t>Mental Helse Ungdom Nord-Jæren (tidligere Mental helse Ungdom Stavanger-regionen)</t>
  </si>
  <si>
    <t xml:space="preserve">Mental Helse Ungdom Nord-Jæren ( tidligere Tidligere Mental Helse Ungdom Stavanger-regionen)  søker om kr 0,100 mill. til aktiviteter og drift av lokallag og lokallagets treffsted på Metropolis med satsing på forebygging av psykiske vansker og lavterskeltilbud for ungdom og unge voksne. Kommunestyret har vedtatt å innvilge kr 0,039 mill. </t>
  </si>
  <si>
    <t>Nok. Sør-Vest (tidligere SMISO Senter mot seksuelle overgrep  endret navn til Nok.Sør-Vest)</t>
  </si>
  <si>
    <r>
      <t>Nok. Sør-Vest (tidlligere SMISO senter mot incest og seksuelle overgrep) søker om kr 0,432</t>
    </r>
    <r>
      <rPr>
        <sz val="9"/>
        <rFont val="Calibri"/>
        <family val="2"/>
        <scheme val="minor"/>
      </rPr>
      <t>441</t>
    </r>
    <r>
      <rPr>
        <sz val="9"/>
        <color theme="1"/>
        <rFont val="Calibri"/>
        <family val="2"/>
        <scheme val="minor"/>
      </rPr>
      <t xml:space="preserve"> mill. til drriftsutgifter. Kommunestyret har vedtatt å innvilge kr 0,166 mill.</t>
    </r>
  </si>
  <si>
    <t>Open hands for you, sammen for hverandre</t>
  </si>
  <si>
    <t>Open hands for you, sammen for hverandre søker om kr 0,379148 mill. til å styrke arbeidet rettet mot vanskeligstilte familier i Stavanger, i hovedsak innvandrere og flyktninger som sliter med levekårsproblematik. Dette er et nytt tiltak. Kommunestyret har vedtatt å  innvilge kr 0,100 mill.</t>
  </si>
  <si>
    <t>RIO rusmisbrukernes interesseorganisasjon</t>
  </si>
  <si>
    <t xml:space="preserve">RIO rusmisbrukernes interesseorganisasjon har ikke søkt om tilskudd for 2022. </t>
  </si>
  <si>
    <t>ROS rådgivning om spiseforstyrrelser, senter i Rogaland</t>
  </si>
  <si>
    <t>ROS rådgivning om spiseforstyrrelser, senter i Rogaland søker om kr 1,340 mill. for å opprettholde dagens drift, samt å kunne møte det økende behovet i distriktet. Kommunestyret har vedtatt å innvilge kr 0,200 mill.</t>
  </si>
  <si>
    <t>Rus-Nett Rogaland</t>
  </si>
  <si>
    <t>Rus-Nett Rogaland søker om kr 0,150 mill. til driftsstøtte for å gi mennesker som får problemer eller blir avhengige av et eller flere rusmidler en mulighet for en ny start i livet. Kommunestyret har vedtatt å innvilge kr 0,140 mill.</t>
  </si>
  <si>
    <t>SELVHJELP for innvandrere og flyktninger ( SEIF), Stavanger</t>
  </si>
  <si>
    <r>
      <t>SELVHJELP for innvandrere og flyktninger (SEIF) søker om kr 0,554750 mill. til</t>
    </r>
    <r>
      <rPr>
        <sz val="9"/>
        <rFont val="Calibri"/>
        <family val="2"/>
        <scheme val="minor"/>
      </rPr>
      <t xml:space="preserve"> drift med særlig fokus</t>
    </r>
    <r>
      <rPr>
        <sz val="9"/>
        <color theme="1"/>
        <rFont val="Calibri"/>
        <family val="2"/>
        <scheme val="minor"/>
      </rPr>
      <t xml:space="preserve"> på å hjelpe ungdom på flukt fra vold eller tvangsekteskap og LHBT personer. Et annet viktig fokus er kvinner som utsettes for vold i hjemmet og unge asylsøkere som risikerer kjønnslemlestelse ved retur, og arbeid med familiegjenforening. Kommunestyret har vedtatt å innvilge kr 0,273  mill.</t>
    </r>
  </si>
  <si>
    <t>Spillavhengihet Norge</t>
  </si>
  <si>
    <t xml:space="preserve">Spillavhengihet Norge søker om kr 0,070 mill. til styrking av hjelpetilbud for spillavhengige og pårørende i Stavanger. Dette er et nytt tiltak. Kommunestyret har vedtatt å innvilge kr 0,035 mill. </t>
  </si>
  <si>
    <t>Stiftelsen Pårørendesenteret, Vaisenhusgate 39</t>
  </si>
  <si>
    <t>Stiftelsen Pårørendesenteret i Stavanger søker om kr 2,0 mill. til driftsstøtte, for å kunne fortsette den daglige driften av lavterskeltilbudet til pårørende. Kommunestyret har vedtatt å innvilge kr 1,540 mill.</t>
  </si>
  <si>
    <t>Stiftelsen Ullandhaug Økologiske gård, prosjekt arbeidstrening</t>
  </si>
  <si>
    <t xml:space="preserve">Stiftelsen Ullandhaug Økologiske gård søker om kr 1,325592 mill. til videreføring arbeidstreningsprosjekt for personer med psykisk uhelse av alvorlig til moderat karakter som får et tilpasset arbeidstilbud (AFT, arbeidsforberedende trening). Kommunestyret har vedtatt å innvilge kr 0,705 mill. </t>
  </si>
  <si>
    <t>Tjensvoll menighets dagsenter</t>
  </si>
  <si>
    <t>Tjensvoll menighets dagsenter for fysisk og psykisk utviklingshemmede har ikke søkt om tilskudd for 2022.</t>
  </si>
  <si>
    <t>Ville veier AS - arbeidsrettede ttiltak</t>
  </si>
  <si>
    <t xml:space="preserve">Ville veier AS har ikke søkt om tilskudd for 2022. Ville veier AS har fått ny kontrakt med NAV og er ikke berettiget tilskudd fra Stavanger kommune lenger. </t>
  </si>
  <si>
    <t>Sum divers tilskudd</t>
  </si>
  <si>
    <t>Midler som tildeles gjennom egen søknadsprosess</t>
  </si>
  <si>
    <t>Sosialt / helsefremmende arbeid</t>
  </si>
  <si>
    <t>Midlene knyttet til sosialt / helsefremmende arbeid tildeles gjennom egen søknadsprosess. Kommunestyret har vedtatt å innvilge kr 0,421 mill.</t>
  </si>
  <si>
    <t>SUM HELSE OG VELFERD</t>
  </si>
  <si>
    <t>OPPVEKST OG UTDANNING</t>
  </si>
  <si>
    <t>Stimuleringsmidler barne-/ungdomsorganisasjoner</t>
  </si>
  <si>
    <t xml:space="preserve">Tilskuddsrammen til barne- og ungdomsorganisasjonene (Ungdom og fritid) er i all hovedsak knyttet til drift til barne- og ungdomsorganisasjoner og tilskudd til ansatte i barne- og ungdomsorganisasjoner og idrettslag. I tillskuddet ligger det midler til feks. stimuleringstilskudd, Barne- og ungdomssekretær samt drift av organisasjoner. Midlene vil tildeles etter egne tildelingskriterier. Kommunestyret har vedtatt å innvilge kr 5,978 mill. </t>
  </si>
  <si>
    <t>BYMILJØ OG UTBYGGING</t>
  </si>
  <si>
    <t>Tilskudd til idretten</t>
  </si>
  <si>
    <t>Stavanger Ishall</t>
  </si>
  <si>
    <r>
      <t xml:space="preserve">Kommunestyret vedtok i </t>
    </r>
    <r>
      <rPr>
        <i/>
        <sz val="9"/>
        <rFont val="Calibri"/>
        <family val="2"/>
        <scheme val="minor"/>
      </rPr>
      <t>Handlings- og økonomiplan 2021-2024</t>
    </r>
    <r>
      <rPr>
        <sz val="9"/>
        <rFont val="Calibri"/>
        <family val="2"/>
        <scheme val="minor"/>
      </rPr>
      <t xml:space="preserve"> å redusere tilskuddet fra 2020 med kr 1,000 mill. til kr 3,375 mill. i 2021 iht. ny avtale med Stiftelsen Stavanger ishall september 2020. Kommunestyret har vedtatt å holde beløpet uendret på kr 3,375 mill. for 2022, i henhold til avtalen med Stiftelsen Stavanger ishall fra september 2020.   </t>
    </r>
  </si>
  <si>
    <t>Stimuleringstilskudd</t>
  </si>
  <si>
    <t xml:space="preserve">Kommunestyret har vedtatt å opprettholde 2020-nivået på stimuleringstilskuddet som var på kr 0,682 mill. </t>
  </si>
  <si>
    <t>Jæren Friluftsråd</t>
  </si>
  <si>
    <t>Jæren friluftsråd. Bystyret vedtok i 2013 at tilskudd til Jæren friluftsråd skulle indeksreguleres årlig med bakgrunn i økt innbyggertall og prisstigning. Det legges til grunn et innbyggertall på 145 164 samt kommunal deflator på 2,5 prosent for 2022. Kommunestyret har vedtatt å øke tilskuddet til kr 2,231 mill. i 2022 med bakgrunn i disse to faktorene.</t>
  </si>
  <si>
    <t>Ryfylke friluftsråd</t>
  </si>
  <si>
    <t xml:space="preserve">Ryfylke friluftsråd. Bystyret vedtok i 2013 at tilskudd til Ryfylke friluftsråd skulle indeksreguleres årlig med bakgrunn i økt innbyggertall og prisstigning. Det legges til grunn et innbyggertall på 145 164 samt kommunal deflator på 2,5 prosent for 2022. Kommunestyret har vedtatt å øke tilskuddet til kr 2,231 mill. i 2022 med bakgrunn i disse to faktorene. </t>
  </si>
  <si>
    <t>Ryfylke friluftsråd - båt</t>
  </si>
  <si>
    <t xml:space="preserve">Tilskuddet er et bidrag til investering i rehabilitering av eksisterende båt og kjøp av ny båt. Det bes også om tilskudd fra de andre medlemskommunene, Rogaland fylkeskommune samt miljødirektoratet. Kommunestyret har vedtatt å innarbeide et nytt tilskudd kun for 2022 til Ryfylke friluftsråd på kr 2,2 mill., som et bidrag til rehabilitering av eksisterende båt og kjøp av ny båt. </t>
  </si>
  <si>
    <t>Rogaland Arboret</t>
  </si>
  <si>
    <t xml:space="preserve">Rogaland arboret. Formannskapet har vedtatt å bevilge kr 5 per innbygger i 2014. Tilskuddet indeksreguleres årlig med bakgrunn i økt innbyggertall og prisstigning. Det legges til grunn et innbyggertall på 145 164 samt kommunal deflator på 2,5 prosent for 2022. Kommunestyret har vedtatt å øke tilskuddet til kr 0,904 mill. i 2022 med bakgrunn i disse to faktorene. </t>
  </si>
  <si>
    <t>Speidermarka</t>
  </si>
  <si>
    <t>Speidermarka. Kommunestyret har vedtatt, jf. fsk sak 120/21 den 26/8, å sette av nytt tilskudd kun for 2022 på kr 1,2 mill. til Speidermarka.</t>
  </si>
  <si>
    <t>Stavanger Sentrum AS</t>
  </si>
  <si>
    <t>Stavanger Sentrum AS. Kommunestyret har vedtatt å opprettholde 2021-nivået på tilskuddet som var på kr 0,900 mill.</t>
  </si>
  <si>
    <t>Stavanger Sentrum AS (CID)</t>
  </si>
  <si>
    <t xml:space="preserve">Kommunestyret har vedtatt å videreføre CID-tilskuddet til Stavanger Sentrum AS på kr 1,500 mill. </t>
  </si>
  <si>
    <t>Stavanger Sentrum AS (klima- og miljøfondet)</t>
  </si>
  <si>
    <t xml:space="preserve">Stavanger Sentrum AS (klima- og miljøfondet). Det ble vedtatt i Handlings- og økonomiplanen for perioden 2019-2022 at det skulle utbetales tilskudd til Stavanger sentrum tilsvarende kr 2,000 mill. i 2019 og kr 1,000 mill. i resten av perioden. Kommunestyret har vedtatt på bakgrunn av dette å opprettholde 2021-nivået på tilskuddet, tilsvarende kr 1,000 mill. </t>
  </si>
  <si>
    <t>Kampen Campus</t>
  </si>
  <si>
    <r>
      <t>Det vises til sak 59/19 i Stavanger bystyre, hvor det legges opp til investering finansiert av bykassen på campus-området tilsvarende kr 6,0 mill. for tiltak som ballbinge, bysykkelstasjon, beachvollyballbane, basketballbane og lignende. Kommunestyret har vedtatt at de kr 6,0 mill. utbetales som tilskudd til Det norske misjonsselskapet, med forbehold om at endelig områderegulering tilsier at Det norske misjonsselskapet skal stå for gjennomføringen av tiltaket.</t>
    </r>
    <r>
      <rPr>
        <b/>
        <sz val="9"/>
        <rFont val="Calibri"/>
        <family val="2"/>
        <scheme val="minor"/>
      </rPr>
      <t xml:space="preserve"> </t>
    </r>
  </si>
  <si>
    <t>Stavanger turnforening</t>
  </si>
  <si>
    <t>I forbindelse med at kommunen overtok Turnhallen, ble Stavanger turnforening gitt et tilskudd til lønnsutgifter for miljøarbeider i 50 % stilling. Kommunestyret har vedtatt å holde nivået på tilskuddet uendret fra 2021 på kr 0,300 mill.</t>
  </si>
  <si>
    <t>Ynglingehallen</t>
  </si>
  <si>
    <t xml:space="preserve">Kompensasjon for idrettslag sin bruk av Ynglingehallen. Kommunestyret har vedtatt å opprettholde tilskuddet til Ynglingehallen med kr 1,332 mill. </t>
  </si>
  <si>
    <t>Reservekonto idrett</t>
  </si>
  <si>
    <r>
      <t>Kommunestyret har vedtatt å opprettholde 2021-nivået på reservekonto</t>
    </r>
    <r>
      <rPr>
        <sz val="9"/>
        <color rgb="FFFF0000"/>
        <rFont val="Calibri"/>
        <family val="2"/>
        <scheme val="minor"/>
      </rPr>
      <t xml:space="preserve"> </t>
    </r>
    <r>
      <rPr>
        <sz val="9"/>
        <rFont val="Calibri"/>
        <family val="2"/>
        <scheme val="minor"/>
      </rPr>
      <t xml:space="preserve">idrett med kr 0,700 mill. </t>
    </r>
  </si>
  <si>
    <t>Lysefjorden Utvikling AS</t>
  </si>
  <si>
    <t>Stavanger formannskap vedtok i sak 161/18 avtalen mellom Stavanger kommune og Lysefjorden utvikling AS. Kommunestyret har vedtatt i henhold til avtalen å holde tilskuddet uendret på kr 0,400 mill.</t>
  </si>
  <si>
    <t>Urban Sjøfront AS</t>
  </si>
  <si>
    <t>Formannskapet vedtok i møte 25. oktober 2012 å utbetale et årlig beløp på kr 0,500 mill. til Urban Sjøfront AS. Kommunestyret har vedtatt å videreføre beløpet uendret for 2022.</t>
  </si>
  <si>
    <t>Tour of Norway</t>
  </si>
  <si>
    <t>Tour of Norway - Kommunestyret vedtok i handlings- og økonomiplanen 2021-2024 at kr 0,750 mill. av tilskuddet tidligere utbetalt til HAMMER-serien skulle omdisponeres til Tour of Norway for 2021, og utgå resten av perioden. Dette fordi HAMMER-serien er avsluttet.</t>
  </si>
  <si>
    <t>SUM BYMILJØ OG UTBYGGING</t>
  </si>
  <si>
    <t>INNBYGGER- OG SAMFUNNSKONTAKT</t>
  </si>
  <si>
    <t>DRIFTSTILSKUDD TIL KULTURINSTITUSJONER</t>
  </si>
  <si>
    <t>Kulturinstitusjoner med trepartsavtale</t>
  </si>
  <si>
    <t>MUST - Museum Stavanger</t>
  </si>
  <si>
    <t>Rogaland Teater, inkl. barne- og ungdomsteateret</t>
  </si>
  <si>
    <t>Stavanger Symfoniorkester</t>
  </si>
  <si>
    <t>Stavanger Symfoniorkester søker om kr 25,868 mill. fra Stavanger kommune. Fordelingsnøkkel for driftstilskudd mellom stat, kommune og fylke er hhv. 70 %, 20 % og 10 %.  Kommunestyret har vedtatt å bevilge kr 26,462 mill.</t>
  </si>
  <si>
    <t>Kulturinstitusjoner med avtalefestet driftstilskudd</t>
  </si>
  <si>
    <t>Tou Scene</t>
  </si>
  <si>
    <t>Norsk lydinstitutt</t>
  </si>
  <si>
    <t>Norsk lydinstitutt. Norsk Lydinstitutt søker om i alt kr 3,336 mill. i driftstilskudd. Kommunestyret har vedtatt å bevilge kr 2,0 mill. for 2022. Stiftelsen er under avvikling.</t>
  </si>
  <si>
    <t>Opera Rogaland IKS</t>
  </si>
  <si>
    <t>Opera Rogaland IKS. Stavanger formannskap godkjente i sak 50/14 Opera Rogaland som interkommunalt selskap. Eierne, Sandnes og Stavanger kommune, har gjensidig forpliktet seg til å gi årlig driftstilskudd til selskapet. For 2022 har kommunestyret vedtatt å bevilge kr 0,743 mill.</t>
  </si>
  <si>
    <t>Filmkraft Rogaland</t>
  </si>
  <si>
    <t>Filmkraft Rogaland. Filmkraft Rogaland søker om kr 2,350 mill. i tilskudd fra Stavanger kommune. Kommunestyret har vedtatt å bevilge kr 2,350 mill. for 2022.</t>
  </si>
  <si>
    <t>Kulturinstitusjoner med driftstilskudd</t>
  </si>
  <si>
    <t>Jernaldergården v/Arkeologisk Museum</t>
  </si>
  <si>
    <t>Jernaldergården v/Arkeologisk Museum. Jernaldergården søker om kr 0,2 mill. fra Stavanger kommune. Kommunestyret har vedtatt å bevilge kr 0,140 mill. for 2022.</t>
  </si>
  <si>
    <t>Norsk Oljemuseeum</t>
  </si>
  <si>
    <t>Norsk Oljemuseum. Norsk Oljemuseum søker om kr 2,2 mill. i driftstilskudd fra Stavanger kommune. Kommunestyret har vedtatt å bevilge kr 2,049 mill. for 2022.</t>
  </si>
  <si>
    <t>Rogaland kunstsenter</t>
  </si>
  <si>
    <t>Rogaland kunstsenter. Rogaland Kunstsenter søker om kr 2,677 mill. i driftstøtte fra Stavanger kommune. Senteret søker også Rogaland fylkeskommune om støtte. Kommunestyret har vedtatt å bevilge kr 1,072 mill. for 2022.</t>
  </si>
  <si>
    <t>Kunstskolen i Rogaland</t>
  </si>
  <si>
    <t>Kunstskolen i Rogaland. Kunstskolen i Rogaland søker om kr 0,619 mill. Kommunestyret har vedtatt å bevilge kr 0,725 mill. for 2022.</t>
  </si>
  <si>
    <t>Stiftelsen Veteranskipet Rogaland</t>
  </si>
  <si>
    <t>Stiftelsen Veteranskipet Rogaland. Veteranskipet Rogaland søker om kr 0,350 mill. i tilskudd fra Stavanger kommune. Kommunestyret har vedtatt å bevilge kr 0,290 mill. i 2022.</t>
  </si>
  <si>
    <t>STAR driftstilskudd</t>
  </si>
  <si>
    <t>STAR driftstilskudd. Star – Stavanger Rock søker om kr 0,800 mill. fra Stavanger kommune. Kommunestyret har vedtatt å bevilge kr 0,695 mill. for 2022.</t>
  </si>
  <si>
    <t xml:space="preserve">Kunsthall Stavanger </t>
  </si>
  <si>
    <r>
      <t xml:space="preserve">Kunsthall Stavanger. Kunsthall Stavanger søker om kr 2,000 mill. i tilskudd for 2021. </t>
    </r>
    <r>
      <rPr>
        <sz val="9"/>
        <rFont val="Calibri"/>
        <family val="2"/>
        <scheme val="minor"/>
      </rPr>
      <t>Kommunestyret har vedtatt</t>
    </r>
    <r>
      <rPr>
        <sz val="9"/>
        <color rgb="FF000000"/>
        <rFont val="Calibri"/>
        <family val="2"/>
        <scheme val="minor"/>
      </rPr>
      <t xml:space="preserve"> å bevilge kr 1,144 mill. for 2022.</t>
    </r>
  </si>
  <si>
    <t>Frida Hansens hus</t>
  </si>
  <si>
    <r>
      <t xml:space="preserve">Frida Hansens hus. Frida Hansens hus søker om kr 0,350 mill. </t>
    </r>
    <r>
      <rPr>
        <sz val="9"/>
        <rFont val="Calibri"/>
        <family val="2"/>
        <scheme val="minor"/>
      </rPr>
      <t>Kommunestyret har vedtatt</t>
    </r>
    <r>
      <rPr>
        <sz val="9"/>
        <color rgb="FF000000"/>
        <rFont val="Calibri"/>
        <family val="2"/>
        <scheme val="minor"/>
      </rPr>
      <t xml:space="preserve"> å bevilge kr 0,221 mill. for 2022.</t>
    </r>
  </si>
  <si>
    <t>Tou Trykk Stiftelsen Grafisk Verksted Stavanger</t>
  </si>
  <si>
    <t>Tou Trykk Stiftelsen Grafisk Verksted Stavanger. Tou Trykk søker om kr 0,700 mill. i tilskudd for 2022. Kommunestyret har vedtatt å bevilge kr 0,548 mill. for 2022.</t>
  </si>
  <si>
    <t>Studentersamfunnet Folken</t>
  </si>
  <si>
    <r>
      <t xml:space="preserve">Studentersamfunnet Folken. Studentersamfunnet Folken søker om kr 1,5 mill. i driftstilskudd. </t>
    </r>
    <r>
      <rPr>
        <sz val="9"/>
        <rFont val="Calibri"/>
        <family val="2"/>
        <scheme val="minor"/>
      </rPr>
      <t>Kommunestyret har vedtatt</t>
    </r>
    <r>
      <rPr>
        <sz val="9"/>
        <color rgb="FF000000"/>
        <rFont val="Calibri"/>
        <family val="2"/>
        <scheme val="minor"/>
      </rPr>
      <t xml:space="preserve"> å bevilge kr 0,730 mill. for 2022.</t>
    </r>
  </si>
  <si>
    <t>Ryfylkemuseet</t>
  </si>
  <si>
    <r>
      <t>Ryfylkemuseet. Ryfylkemuseet søker om kr 0,1 mill. i driftstilskudd.  (I tillegg søker museet om en 3-årig stilling som folkedanskoordinator).</t>
    </r>
    <r>
      <rPr>
        <sz val="9"/>
        <color rgb="FFFF0000"/>
        <rFont val="Calibri"/>
        <family val="2"/>
        <scheme val="minor"/>
      </rPr>
      <t xml:space="preserve"> </t>
    </r>
    <r>
      <rPr>
        <sz val="9"/>
        <rFont val="Calibri"/>
        <family val="2"/>
        <scheme val="minor"/>
      </rPr>
      <t>Kommunestyret har vedtatt å bevilge kr 0,232 mill. for 2022.</t>
    </r>
  </si>
  <si>
    <t>Tilskuddsordninger for kunst- og kultur</t>
  </si>
  <si>
    <t>Tilskudd til kulturvirksomheter</t>
  </si>
  <si>
    <t>Tilskudd til profesjonelle kunst- og kulturtiltak og rask respons</t>
  </si>
  <si>
    <t xml:space="preserve">Tilskudd til profesjonelle kunst - og kulturtiltak og rask respons skal sikre en bred produksjon og formidling av kunst- og kultur. Tilskudd til prosjekt- og produksjonssøtte, støtte til enkeltarrangement og reisestøtte ved deltakelse nasjonalt og internasjonal. Ordningen er lagt om, jf. sak 82/20 Utvalg for kultur, idrett og samfunnsdialog. Kommunestyret har vedtatt å bevilge kr 2,505 mill. for 2022. </t>
  </si>
  <si>
    <t>Arbeidsstipend og diversestipend for kunstnere og kulturarbeidere</t>
  </si>
  <si>
    <t>Arbeidsstipend og diversestipend for kunstnere og kulturarbeidere. Ordningen er lagt om, jf. sak 37/21 utvalg for kultur, idrett og samfunnsdialog. Kommunestyret har vedtatt å bevilge kr 1,850 mill. for 2022.</t>
  </si>
  <si>
    <t>Kunstmillionen</t>
  </si>
  <si>
    <t>Tilskudd til det frie feltet, lokale kunstnere. Tiltak kom inn i HØP 2020-2023, men ble ikke lagt i tilskuddstabell HØP 2021-2024. Midlene blir fra HØP 2022-2025 flyttet til Tilskudd til profesjonelle kunst- og kulturtiltak og rask respons.</t>
  </si>
  <si>
    <t>Tilskudd til kor og korps</t>
  </si>
  <si>
    <t>Tilskudd til kor og korps. Administrasjonen tildeler midler etter ett sett med regler fastsatt av kommunalutvalg for kultur, idrett og samfunnsdialog. Kommunestyret har vedtatt å bevilge kr 0,962 mill. for 2022.</t>
  </si>
  <si>
    <t>Kommunalstyrets disposisjonskonto/div. kunst- og kulturprosjekter</t>
  </si>
  <si>
    <t xml:space="preserve">Kommunalutvalgets disposisjonskonto/div. kunst- og kulturprosjekter. Deler av tilskuddsposten har blitt flyttet til Tilskudd til kulturvirksomheter, Tilskudd til profesjonelle kunst- og kulturtiltak ogt rask respons og Stavanger kommunes kulturpris/Årets stavangerkunstner for å vise faktisk bruk over flere år. Kommunestyret har vedtatt å bevilge totalt kr 0,412 mill. for 2022. </t>
  </si>
  <si>
    <t>Tilskudd visuell kunst</t>
  </si>
  <si>
    <t>Tilskudd visuell kunst. Tilskuddsordningen omfatter støtte til formidling av kunst etter søknad fra kunstinstitusjoner. Kommunestyret har vedtatt å bevilge kr 0,400 mill. for 2022.</t>
  </si>
  <si>
    <t>Tilskudd kulturorganisasjoner</t>
  </si>
  <si>
    <t>Tilskudd kulturorganisasjoner. Administrasjonen tildeler midler etter ett sett med regler fastsatt av kommunalutvalg for kultur, idrett og samfunnsdialog. Kommunestyret har vedtatt å bevilge kr 0,363 mill. for 2022.</t>
  </si>
  <si>
    <t>Stavanger kommunes kulturpris/Årets stavangerkunstner</t>
  </si>
  <si>
    <t>Stavanger kommunes kulturpris og Årets stavangerkunstner. Kulturpris og Årets stavangerkunstner vedtas av utvalg for kultur, idrett og samfunnsdialog. Kommunestyret har vedtatt å bevilge kr 0,200 mill. for 2022.</t>
  </si>
  <si>
    <t xml:space="preserve">Tilskudd til gjestekunstordninger </t>
  </si>
  <si>
    <t xml:space="preserve">Tilskudd til drift av gjestekunstordninger lokalt og internasjonalt. Tilskuddet inngikk tidligere i disponsisjonkontoen. Kommunestyret har vedtatt å bevilge kr 0,260 mill. for 2022. </t>
  </si>
  <si>
    <t>Engangstilskudd til Vinterfilm</t>
  </si>
  <si>
    <t>Det ble i Kommunedelplan for kunst og kultur 2018-2025 forankret å gjennomføre et jubileum for rikssamlingen og slaget i Hafrsfjord 1150 år i 2022, i samarbeid med Sola kommune, Rogaland fylkeskommune og andre aktører i regionen. Samarbeidspartiene ønsker å støtte opp om initiativ som formidler den rike vikinghistorien i området, som også har et stort og uforløst potensial for kulturturisme, og bevilger kr 0,25 mill. i støtte til Vinterfilms kommende dokumentar om Hafrsfjord 2025.</t>
  </si>
  <si>
    <t>SUM INNBYGGER- OG SAMFUNNSKONTAKT</t>
  </si>
  <si>
    <t>DIVERSE TILSKUDD</t>
  </si>
  <si>
    <t>Senter for interkulturell kommunikasjon (SIK)</t>
  </si>
  <si>
    <t>Senter for interkulturell kommunikasjon (SIK) søker om kr 0,200 mill. til kurs og kompetanseutvikling. Kommunestyret har vedtatt å bevilge kr 0,190 mill. for 2022.</t>
  </si>
  <si>
    <t>Kirkelig dialogsenter</t>
  </si>
  <si>
    <t>Kirkelig dialogsenter søker om kr 0,430 mill. Kommunestyret har vedtatt å bevilge kr 0,430 mill. for 2022.</t>
  </si>
  <si>
    <t>Samarbeidsrådet for Tros- og livssynssamfunn (STL)</t>
  </si>
  <si>
    <t>Samarbeidsrådet for Tros og livssynssamfunn (STL) – Stavanger søker om kr 0,100 mill. i driftsstøtte til aktiviteter og lønn til deltidsstilling koordinator. Kommunestyret har vedtatt å bevilge kr 0,090 mill. for 2022.</t>
  </si>
  <si>
    <t>Norges Døveforbund Stavanger</t>
  </si>
  <si>
    <t xml:space="preserve">Norges Døveforbund Stavanger - søker om kr 0,280 mill. til å koordinere og gjennomføre tegnspråk – og skrivetolking på offentlige møter og arrangementer i Stavanger. Kommunestyret har vedtatt å bevilge kr 0,190 mill. til dette formålet for 2022. Se også kommunestyrets vedtak av tilskudd 26 og 27 til drift og leie/fremleie av leide lokaler Norges Døveforbund. </t>
  </si>
  <si>
    <t xml:space="preserve">Muslimsk Fellesråd (MFR) </t>
  </si>
  <si>
    <t>Muslimsk Fellesråd (MFR) søker om kr 0,100 mill. på lik linje med STL-Stavanger og Kirkelig Dialogsenter. MFR er en paraplyorganisasjon for 7 av 9 moskeer og representerer 8000 muslimer i regionen. Kommunestyret har vedtatt å bevilge kr 0,100 mill. til dette formålet for 2022.</t>
  </si>
  <si>
    <t>Sum diverse tilskudd</t>
  </si>
  <si>
    <t>Medlemsavgift/kontingent</t>
  </si>
  <si>
    <t xml:space="preserve"> ASSS-samarbeidet (Samarbeid via KS -Kommunenes sentralforbund)</t>
  </si>
  <si>
    <t>ASSS-samarbeidet (Samarbeid via KS - Kommunenes sentralforbund) Deltakeravgift til ASSS-nettverk kontingent knyttet til samarbeidet mellom de ti ASSS-kommunene. Kommunestyret har vedtatt å bevilge kr 0,300 mill. for 2022.</t>
  </si>
  <si>
    <t>Region Stavanger BA</t>
  </si>
  <si>
    <t xml:space="preserve">Region Stavanger BA. Medlemskontingent kr 21 per innbygger. Justeres i henhold til nye innbyggertall pr. 01.01.2021 - 144 223. Kommunestyret har vedtatt å bevilge kr 3,028683 mill. for 2022. </t>
  </si>
  <si>
    <r>
      <t xml:space="preserve">Interkommunalt utvalg mot akutt forurensing </t>
    </r>
    <r>
      <rPr>
        <sz val="9"/>
        <color rgb="FFFF0000"/>
        <rFont val="Calibri"/>
        <family val="2"/>
        <scheme val="minor"/>
      </rPr>
      <t xml:space="preserve"> 
</t>
    </r>
  </si>
  <si>
    <t xml:space="preserve">Interkommunalt utvalg mot akutt forurensing (IUA) søker om kr 6,15 per innbygger. Fordelingsnøkkelen justeres hvert 5 år, neste justering i 2026. Kommunestyret har vedtatt å bevilge kr 0,889 mill. for 2022. </t>
  </si>
  <si>
    <t>Sum medlemsavgift/kontingent</t>
  </si>
  <si>
    <t>Kommunalt råd, komité, TV-aksjon</t>
  </si>
  <si>
    <t>Eldrerådet</t>
  </si>
  <si>
    <t>Eldrerådet. Kommunestyret har vedtatt å bevilge kr 0,513 mill. for 2022.</t>
  </si>
  <si>
    <t>Råd for personer med funksjonsnedsettelse</t>
  </si>
  <si>
    <t>Råd for personer med funksjonsnedsettelse. Kommunestyret har vedtatt å bevilge kr 0,033 mill. for 2022.</t>
  </si>
  <si>
    <t>Innvandrerrådet</t>
  </si>
  <si>
    <t>Innvandrerrådet. Kommunestyret har vedtatt å bevilge kr 0,033 mill. for 2022.</t>
  </si>
  <si>
    <t>17. mai komité</t>
  </si>
  <si>
    <t>17.mai komite. Kommunestyret har vedtatt å bevilge kr 0,750 mill. for 2022.</t>
  </si>
  <si>
    <t>Bidrag TV-aksjonen kr 1 pr.innbygger</t>
  </si>
  <si>
    <t>Bidrag TV-aksjonen. Det avsettes kr 1 pr. innbygger til kommunebidraget i 2022 (innbyggertall pr 01.01.2021). Kommunestyret har vedtatt å bevilge kr 0,144223 mill. til dette formålet for 2022.</t>
  </si>
  <si>
    <t>TV-aksjonen i bydelene kr 0,50 pr.innbygger</t>
  </si>
  <si>
    <t>TV-aksjonen bydelene. Det avsettes kr 0,50 pr. innbygger i 2022. (innbyggertall pr 01.01.2021). Kommunestyret har vedtatt å bevilge kr 0,072111 mill. for 2022.</t>
  </si>
  <si>
    <t>Sum kommunalt råd, komité, TV-aksjon</t>
  </si>
  <si>
    <t xml:space="preserve">Formannskapets reservekonto </t>
  </si>
  <si>
    <t xml:space="preserve">Altibox Norway Chess - 2020-2022 </t>
  </si>
  <si>
    <r>
      <t>Altibox Norway Chess - 2020-2022. Altibox Norway Chess har søkt om kr 1,1 mill., samt kr 0,5 mill. årlig til Norway Summit. Formannskapet foreslår tilskudd</t>
    </r>
    <r>
      <rPr>
        <sz val="9"/>
        <rFont val="Calibri"/>
        <family val="2"/>
        <scheme val="minor"/>
      </rPr>
      <t xml:space="preserve"> på kr 0,8 mill</t>
    </r>
    <r>
      <rPr>
        <sz val="9"/>
        <color theme="1"/>
        <rFont val="Calibri"/>
        <family val="2"/>
        <scheme val="minor"/>
      </rPr>
      <t xml:space="preserve">., kr 0,6 mill. fra ordinær reservekonto og kr 0,2 mill. fra Støtte til næringsutvikling jfr. FSK 13.2.20. Kommunestyret har vedtatt å bevilge </t>
    </r>
    <r>
      <rPr>
        <sz val="9"/>
        <rFont val="Calibri"/>
        <family val="2"/>
        <scheme val="minor"/>
      </rPr>
      <t>kr 0,6 mill. fra formannskapets reservekonto for 2022.</t>
    </r>
  </si>
  <si>
    <t>Medlemsskap Lyntogforum</t>
  </si>
  <si>
    <t xml:space="preserve">Til disposisjon formannskapets reservekonto </t>
  </si>
  <si>
    <t>Formannskapets reservekonto er på kr 7,200 mill. Den delen av reservekontoen som gjelder næringsformål er flyttet permanent over i budsjettrammen til næringsavdelingen. Det innebærer at formannskapets reservekonto blir kr 6,200 mill. for 2022 og videre i planperioden. Videre har formannskapet vedtatt følgende disponeringer av reservekontoen for 2022: Altibox Norway Chess 2020-2022, Skape 2021-2023 og tilskudd til Gladmatfestivalen. Etter disse disposisjonene som er flyttet til næringsavdelingen, står det kr 2,053 mill. på formannskapets reservekonto. Kommunestyret vedtok 16.12.2019 en reduksjon av reservekontoen på kr 1,000 mill.  Etter disse disponeringene står det til fri disposisjon på formannskapets reservekonto kr 1,053. mill. for 2022. Kommunestyret har vedtatt å bevilge kr 1,053 mill. for 2022.</t>
  </si>
  <si>
    <t>Disposisjonskonto kommunedirektøren</t>
  </si>
  <si>
    <t>Disposisjonskonto kommunedirektøren. Det kan gis tilskudd på inntil kr 0,100 mill. fra kommunedirektørens disposisjonskonto etter søknad fra humanitære organisasjoner, lokale lag og foreninger, kulturarrangement m.m. Flere og økte medlemsavgifter, kontingenter og tilskudd reduserer kommunedirektørens disposisjonskonto. Kommunestyret har vedtatt disponibel ramme på kr 0,668 mill. for denne kontoen til behandling av løpende søknader for 2022.</t>
  </si>
  <si>
    <t>Støtte til næringsutvikling</t>
  </si>
  <si>
    <t xml:space="preserve">Støtte - tildelt fra tidligere vedtak- innarbeidet i Handlings- og økonomiplan 2021 </t>
  </si>
  <si>
    <t>Skape 2020-2023</t>
  </si>
  <si>
    <t xml:space="preserve">Jfr. FNS vedtak 19. juni 2019. Partnerskapsavtalen med Skape om etablerer- veiledning gjelder i perioden 2021-2023. Utgiftene til Skape innarbeides i Handlings- og økonomiplan 2022-2024. Beløpet reguleres årlig i henhold til innbyggertallet per 1. kv 2021 på 144 233. Alle kommunene betaler inn 1,25 kroner per innbygger. I tillegg betaler Bokn, Gjesdal, Haugesund, Hå, Karmøy, Klepp, Kvitsøy, Lund, Randaberg, Sandnes, Sola, Stavanger, Time og Utsira 4 kroner ekstra per innbygger for bl.a. individuell rådgiving og utarbeidelse av næringsfaglige vurderinger. Det er avsatt kr 0,757 mill. til Skape i 2022. </t>
  </si>
  <si>
    <t>Stavanger Sentrum (STAS)</t>
  </si>
  <si>
    <t xml:space="preserve">FSK vedtak i 2010, godkjent aksjonæravtale og et årlig tilskudd på kr 1,2 mill. Kr 0,900 mill. dekkes av Bymiljø og utbygging, kr 0,300 mill. er avsatt til tilskudd til næringsutvikling i Stavanger sentrum. Det er avsatt kr 0,300 mill. til STAS i 2022.  </t>
  </si>
  <si>
    <t>Lysefjorden utvikling</t>
  </si>
  <si>
    <t xml:space="preserve">Jfr. FSK vedtak 12.desember 2019 sak 35/19. Det er avsatt kr 0,267 mill. til avtale om årlig driftstilskudd i 2022.  
</t>
  </si>
  <si>
    <t>TEAL (Ryfylke Næringshage) tjenesteavtale 2022</t>
  </si>
  <si>
    <t>Jfr. FSK 27.mai 2021. Avtalen inngås for to år med årlig ramme på kr 200.000. Det er avsatt kr 0,200 mill til TEAL i 2022.</t>
  </si>
  <si>
    <t>Innovation Dock - GrunderLAB</t>
  </si>
  <si>
    <t>Næringsforeningen i Stavanger-regionen - tre prosjekt</t>
  </si>
  <si>
    <t>Jfr. FSK vedtak 9.sept 2021. Næringsforeningen i Stavanger-regionen skal gjennomføre tre samarbeidsprosjekter: Treffpunkt Stavanger, Verdens beste vertskapsby for Expats og Pioneer 2021. Det er avsatt kr 0,250 mill i 2022.</t>
  </si>
  <si>
    <t>Medlemskap/kontigent</t>
  </si>
  <si>
    <t>Storby Marin</t>
  </si>
  <si>
    <t xml:space="preserve"> Jfr. FSK-vedtak 11.juni 2020 sak 111/20.  Medlemsavgift er kr 0,080 mill. i 2022.  
</t>
  </si>
  <si>
    <t xml:space="preserve">NFKK - Nettverk for fjord- og kystkommuner </t>
  </si>
  <si>
    <t xml:space="preserve">Jfr. FSK vedtak 11.juni 2020 sak 111/20. Medlemsavgift er kr 0,045 mill. i 2022. 
</t>
  </si>
  <si>
    <t>Verdens Energibyer (WECP)</t>
  </si>
  <si>
    <t xml:space="preserve">Jfr. Kommunalutvalg vedtak 20. november 2018 sak 95/18. Stavanger kommune er en av stifterne til WECP og har vært medlem siden etablering i 1995. WECP er et unikt nettverk for politisk og administrativ ledelse i verdens energibyer. Medlemskap er kr 0,080 mill. i 2022. 
</t>
  </si>
  <si>
    <t>Ryfylke Alliansen</t>
  </si>
  <si>
    <t>Jfr. Ref. FSK sak 30.jan 2020. Medlemsavgift er kr 0,100 mill. i 2022</t>
  </si>
  <si>
    <t xml:space="preserve">Delice nettverk </t>
  </si>
  <si>
    <t xml:space="preserve">Europeisk matnettverk som gir tilgang til nettverk og kompetanse ifm utvikling av matregionen. Medlemskap koster EUR 3000. Kommunestyret avsetter kr 0,035 mill. i 2022.
</t>
  </si>
  <si>
    <t>New Kaupang</t>
  </si>
  <si>
    <t xml:space="preserve">Jfr. administrativt vedtak 23. september 2019. New Kaupang skal legge til rette for arbeidsplasser og økt aktivitet i medlemskommunene gjennom nyetableringer innen kraftintensive industrier som datasenter, batteriproduksjon, hydrogenproduksjon og fiskeoppdrett på land. Medlemskap er kr 0,100 mill. i 2022. 
</t>
  </si>
  <si>
    <t>Stiim Aqua Cluster</t>
  </si>
  <si>
    <t>Jfr. FSK vedtak 11.juni 2020 sak 111/20. Medlemskap er kr 0,020 mill. i 2022.</t>
  </si>
  <si>
    <t>Smart Care Cluster</t>
  </si>
  <si>
    <t xml:space="preserve">Jfr. Næringsstrategi 2021-2031, Framtidsrettet neæringsliv. Derfor skal vi; styrke innovasjonsmiljøene (klynger og nettverk) som katalysatorer for næringsutvikling og nye arbeidsplasser. Medlemsavgift er kr 0,0295 mill.i 2022.  
</t>
  </si>
  <si>
    <t>VIA Cluster</t>
  </si>
  <si>
    <t xml:space="preserve">Jfr. Næringsstrategi 2021-2031, Framtidsrettet neæringsliv. Derfor skal vi; styrke innovasjonsmiljøene (klynger og nettverk) som katalysatorer for næringsutvikling og nye arbeidsplasser. Medlemskap er kr 0,015 mill. i 2022.  
</t>
  </si>
  <si>
    <t>Norwegian Wind Cluster</t>
  </si>
  <si>
    <t xml:space="preserve">Jfr. FSK 27.august 2020 sak 128/20. Jfr. Næringsstrategi 2021-2031, Framtidsrettet neæringsliv. Derfor skal vi; styrke innovasjonsmiljøene (klynger og nettverk) som katalysatorer for næringsutvikling og nye arbeidsplasser. Medlemskap er kr 0,010 mill. i 2022.  </t>
  </si>
  <si>
    <t>Nordsjøvegen</t>
  </si>
  <si>
    <t xml:space="preserve">Medlemsavgift for Nordsjøveien. Justeres i henhold til kommunal deflator på 2,5 prosent for 2022. Kommunestyret har vedtatt å bevilge kr 0,103 mill. for 2022. </t>
  </si>
  <si>
    <t>Eurocities</t>
  </si>
  <si>
    <r>
      <t>Eurocities, Economic Development Forum (næringslivsforum) – medlemsavgift. Eurocities er det største nettverket for europeiske byer. Næringslivsforumet er et nettverk for kunnskapsutbytte og erfaringsutveksling om lokal næringsutvikling for europeiske byer. Det er avsatt kr 0,045 mill. (EUR 4550)</t>
    </r>
    <r>
      <rPr>
        <sz val="9"/>
        <color theme="8" tint="-0.249977111117893"/>
        <rFont val="Calibri"/>
        <family val="2"/>
        <scheme val="minor"/>
      </rPr>
      <t xml:space="preserve"> </t>
    </r>
    <r>
      <rPr>
        <sz val="9"/>
        <rFont val="Calibri"/>
        <family val="2"/>
        <scheme val="minor"/>
      </rPr>
      <t>til medlemsskap i 2022 .</t>
    </r>
  </si>
  <si>
    <t>Strategiske satsinger - innarbeidet i Handlings- og økonomiplan 2022</t>
  </si>
  <si>
    <t>Gladmat festival 2022</t>
  </si>
  <si>
    <t xml:space="preserve">Gladmatfestivalen 2022. Gladmat er et av landets største kulturarrangement og en viktig merkevare for matregionen Stavanger. Gladmat gjør viktig arbeid for å fremme interesse for mat, matproduksjon og utvikle hele verdikjeden knyttet til lokalmat. Det er avsatt kr 2,500 mill. til Gladmat i 2022, herunder ordinær driftsstøtte, tekniske gjennomføring og beredskap. </t>
  </si>
  <si>
    <t>Det Norske Måltid, sesong 15, 2022</t>
  </si>
  <si>
    <t xml:space="preserve">Det Norske Måltid (DNM), sesong 15 i 2022. DNM jobber med profilering av matbyen og bidrar til å løfte fram lokale mat- og drikkeprodusenter. Dette er med å styrke primærnæringene og øke antall foredlingsbedrifter innen lokal matproduksjon. Det avsetters kr 0,250 mill. til Det Norske Måltid i 2022. 
</t>
  </si>
  <si>
    <t>Forskningsdagene i Stavanger</t>
  </si>
  <si>
    <t>Forskningsdagene 2022. UiS koordinerer Forskningsdagene i Stavanger.  Forskningsdagene bygger opp under Kunnskapsbyarbeidet og synliggjør forskning fra vår region. Det er avsatt kr 0,075 mill. til Forskningsdagene i 2022.</t>
  </si>
  <si>
    <t>E sportsatsing</t>
  </si>
  <si>
    <r>
      <t xml:space="preserve">Jfr. </t>
    </r>
    <r>
      <rPr>
        <i/>
        <sz val="9"/>
        <rFont val="Calibri"/>
        <family val="2"/>
        <scheme val="minor"/>
      </rPr>
      <t>Handlings- og økonomiplan 2021-2024</t>
    </r>
    <r>
      <rPr>
        <sz val="9"/>
        <rFont val="Calibri"/>
        <family val="2"/>
        <scheme val="minor"/>
      </rPr>
      <t>.</t>
    </r>
    <r>
      <rPr>
        <sz val="9"/>
        <color rgb="FFFF0000"/>
        <rFont val="Calibri"/>
        <family val="2"/>
        <scheme val="minor"/>
      </rPr>
      <t xml:space="preserve"> </t>
    </r>
    <r>
      <rPr>
        <sz val="9"/>
        <rFont val="Calibri"/>
        <family val="2"/>
        <scheme val="minor"/>
      </rPr>
      <t>Det settes av midler for å styrke arbeidet med å gjøre Stavanger til E-sport-hovedstad i Norge.</t>
    </r>
  </si>
  <si>
    <t>Norway Summit 2022</t>
  </si>
  <si>
    <t xml:space="preserve">Jfr. FSK, vedtak 5 mars 2020 sak 31/20. Konferansen «Norway Summit» som tiltrekker ledende, internasjonale krefter innen finans og forretningsutvikling og innovasjon, pågår samtidig som Altibox Norway Chess. Det er avsatt tilskudd på kr 0,200 mill. i 2022.  
</t>
  </si>
  <si>
    <t>Støtte til næringsutvikling. Rammen for støtte til næringsutvikling er på kr 14,528 mill. Komunestyret har innarbeidet tidligere vedtak og medlemskap, totalt kr 7,962 mill. Etter disse disposisjonene står det til fri disposisjon på støtte til næringsutvikling kr 6,566 mill. i 2022.</t>
  </si>
  <si>
    <t>Sum</t>
  </si>
  <si>
    <t>Markert</t>
  </si>
  <si>
    <t>Forelder</t>
  </si>
  <si>
    <t>Barn</t>
  </si>
  <si>
    <t xml:space="preserve">Kirkens bymisjon Albertine søker om kr 1,100 mill. til tiltak for ofre for menneskehandel/personer som selger seksuelle tjenester. Kommunestyret har vedtatt å innvilge kr 1,029 mill. </t>
  </si>
  <si>
    <t>Kirkens Bymisjon Natteravnene søker om kr 0,725 mill. til drift med spesielt fokus på barn og unge under 18 år etter kl. 23:00 i byen, med tanke på økt alkoholbruk blant de yngste. Kommunestyret har vedtatt å innvilge kr 0,676 mill.</t>
  </si>
  <si>
    <r>
      <t xml:space="preserve">Kirkens Bymisjon Tillitsperson søker om kr 0,180 mill. til utvikling av tjenesten. Tillitsperson er en tjeneste som tilbyr brukere med en rushistorie gratis bistand i møte med det offentlige systemet. </t>
    </r>
    <r>
      <rPr>
        <sz val="9"/>
        <rFont val="Calibri"/>
        <family val="2"/>
        <scheme val="minor"/>
      </rPr>
      <t xml:space="preserve">Kommunestyret har vedtatt å innvilge kr 0,150 mill. til dette formålet. </t>
    </r>
  </si>
  <si>
    <t>SiS - Studentsamskipnaden Stavanger UIS søker om støtte på kr 1,850 mill. til psykisk helsetilbud til studenter for forebygging, lavterskeltilbud, kurs og grupper for å styrke eksisterende tilbud med en psykologstilling, inkludert sosiale kostnader og driftskostnader. For 2022 har kommunestyret vedtatt å øke dette tilskuddet til kr 0,340 mill. for å satse på psykisk helsetilbud til studenter.</t>
  </si>
  <si>
    <t xml:space="preserve">Drift av idrettslag med og uten egne anlegg. Søknadene behandles i kommunalstyret Kultur og Idrett. Kommunestyret har vedtar å øke tilskuddet med kr 1,0 mill., kr 0,85 mill. til dirftsstøtte og kr 0,15 mill. til pott for annleggstilskudd.  </t>
  </si>
  <si>
    <t>Rogaland Teater, inkl. barne- og ungdomsteateret søker om kr 20,518 mill. fra Stavanger kommune. Fordelingsnøkkel for driftstilskudd mellom stat, kommune og fylke er hhv. 70 %, 20 % og 10 %. Driftstilskuddet som bevilges fra kommunen inkluderer kr 1,254 mill. i fast tilskudd til Barne- og ungdomsteateret. Kommunestyret har vedtatt å bevilge kr 20,481 mill.</t>
  </si>
  <si>
    <t>Sum Støtte til næringsutvikling</t>
  </si>
  <si>
    <t xml:space="preserve">Tou Scene. Formannskapets flertallsvedtak i sak 115/20 den 11.6.20. Formannskapet godkjente ny leieavtale og ny tilskuddsavtale med Tou Scene AS 1.7.2020. Avtalene erstatter tidligere tjenestekonsesjonsavtale. Søker om driftstilskudd kr 2,575 mill. for 2022, og kommunestyret har vedtatt å bevilge kr 2,525 mill. for 2022. I tillegg vises det til inngått husleieavtale, der tjenestebidraget (drift av Tou Atelierhus og Tou Lyd) utgjør kr 2,226 mill. for 2022 og husleiestøtten som utgjør kr 3,302 mill. Dette er avtalefestet og skal indeksreguleres hvert år. </t>
  </si>
  <si>
    <t>Museum Stavanger søker om kr 23,521 mill. fra Stavanger kommune. Avtalt fordelingsnøkkel for driftstilskudd er Stavanger kommune 32 %, Rogaland fylkeskommune 27 %, staten 41 %. Inkludert i tilskuddsbeløpet er avtalefestet kommunal andel justert iht. statsbudsjettet, nytt Norsk grafisk museum i tillegg til ulike tilskudd etter avtale og vedtak. I henhold til budsjettvedtak i stortinget ble beløpet kr 27,285 mill, og det er det Kommunestyret har vedtatt å bevilge i 2022.</t>
  </si>
  <si>
    <t xml:space="preserve">Tilskudd til kulturvirksomheter som helårsarrangører, festivaler, musikkensembler, frie scenekunstgrupper/kompanier, øvingsfellesskap, felles produksjonslokaler og organisasjoner for nettverk og bransje innen det frie feltet som ikke mottar kommunalt driftstilskudd.  Ordningen er lagt om, jf. sak 82/20 utvalg for kultur, idrett og samfunnsdialog.  Ved en inkurie var det glemt kr 0,111 mill. Kommunestyret har vedtatt å bevilge kr 10,696 mill. for 2022. </t>
  </si>
  <si>
    <t>Vedtatt 
budsjett 2022</t>
  </si>
  <si>
    <t xml:space="preserve">Jfr. FSK vedtak 26. august 2021. GrunderLAB er et tidlig-fase vekstprogram for gründere og oppstartselskaper som har stort potensiale for vekst og etablering av nye arbeidsplasser i regionen. Det er avsatt kr 0,500 mill. i 2022. 
</t>
  </si>
  <si>
    <t xml:space="preserve">HEI VERDEN søker om kr 0,200 mill. til driftstilskudd til arbeid for å øke den globale forståelsen og det internasjonale engasjementet for elever i Stavangerskolen, i tråd med bærekraftsmålene. 
Hei Verdens formål er tredelt: 
1. Bidra til at skoleelever i Norge får kunnskap om globale forskjeller 
2. Bidra til økt engasjement for solidaritetsaksjoner på̊ norske skoler. 
3. Bidra til økt engasjement for solidaritetsaksjoner på̊ norske skoler.                                                                                     
Dette er et nytt tiltak. Kommunestyret har vedtatt å  innvilge kr 0,200 mill. til denne søknaden. </t>
  </si>
  <si>
    <t>Søknadsbeløp 2022</t>
  </si>
  <si>
    <t>Formannskapet vedtok 24.08.17 at Stavanger kommune tegner medlemskap i Lyntogforum. Medlemskap i Lyntogforum er vedtatt videreført  for hele perioden fra 2022 til 2025, og det er vedtatt å bevilge kr 0,100 mill. til dette formålet for hvert av årene 2022, 2023, 2024 og 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</si>
</sst>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 #,##0.00_ ;_ * \-#,##0.00_ ;_ * &quot;-&quot;??_ ;_ @_ "/>
    <numFmt numFmtId="165" formatCode="_ * #,##0_ ;_ * \-#,##0_ ;_ * &quot;-&quot;??_ ;_ @_ "/>
    <numFmt numFmtId="166" formatCode="#,##0_ ;\-#,##0\ "/>
  </numFmts>
  <fonts count="18" x14ac:knownFonts="1">
    <font>
      <sz val="12"/>
      <color theme="1"/>
      <name val="Calibri"/>
      <family val="2"/>
      <scheme val="minor"/>
    </font>
    <font>
      <sz val="12"/>
      <color theme="1"/>
      <name val="Calibri"/>
      <family val="2"/>
      <scheme val="minor"/>
    </font>
    <font>
      <b/>
      <sz val="9"/>
      <color theme="0"/>
      <name val="Calibri"/>
      <family val="2"/>
      <scheme val="minor"/>
    </font>
    <font>
      <b/>
      <sz val="9"/>
      <color theme="1"/>
      <name val="Calibri"/>
      <family val="2"/>
      <scheme val="minor"/>
    </font>
    <font>
      <sz val="9"/>
      <color theme="1"/>
      <name val="Calibri"/>
      <family val="2"/>
      <scheme val="minor"/>
    </font>
    <font>
      <sz val="9"/>
      <name val="Calibri"/>
      <family val="2"/>
      <scheme val="minor"/>
    </font>
    <font>
      <sz val="9"/>
      <color rgb="FFFF0000"/>
      <name val="Calibri"/>
      <family val="2"/>
      <scheme val="minor"/>
    </font>
    <font>
      <sz val="9"/>
      <color rgb="FF000000"/>
      <name val="Calibri"/>
      <family val="2"/>
      <scheme val="minor"/>
    </font>
    <font>
      <sz val="9"/>
      <name val="Calibri"/>
      <family val="2"/>
    </font>
    <font>
      <b/>
      <sz val="9"/>
      <color rgb="FF000000"/>
      <name val="Calibri"/>
      <family val="2"/>
    </font>
    <font>
      <sz val="9"/>
      <color rgb="FFFF0000"/>
      <name val="Calibri"/>
      <family val="2"/>
    </font>
    <font>
      <sz val="8"/>
      <name val="Calibri"/>
      <family val="2"/>
      <scheme val="minor"/>
    </font>
    <font>
      <b/>
      <u/>
      <sz val="9"/>
      <color theme="1"/>
      <name val="Calibri"/>
      <family val="2"/>
      <scheme val="minor"/>
    </font>
    <font>
      <b/>
      <sz val="9"/>
      <color rgb="FFFF0000"/>
      <name val="Calibri"/>
      <family val="2"/>
      <scheme val="minor"/>
    </font>
    <font>
      <b/>
      <sz val="9"/>
      <name val="Calibri"/>
      <family val="2"/>
      <scheme val="minor"/>
    </font>
    <font>
      <b/>
      <sz val="9"/>
      <name val="Calibri"/>
      <family val="2"/>
    </font>
    <font>
      <sz val="9"/>
      <color theme="8" tint="-0.249977111117893"/>
      <name val="Calibri"/>
      <family val="2"/>
      <scheme val="minor"/>
    </font>
    <font>
      <i/>
      <sz val="9"/>
      <name val="Calibri"/>
      <family val="2"/>
      <scheme val="minor"/>
    </font>
  </fonts>
  <fills count="5">
    <fill>
      <patternFill patternType="none"/>
    </fill>
    <fill>
      <patternFill patternType="gray125"/>
    </fill>
    <fill>
      <patternFill patternType="solid">
        <fgColor theme="8" tint="0.79998168889431442"/>
        <bgColor indexed="64"/>
      </patternFill>
    </fill>
    <fill>
      <patternFill patternType="solid">
        <fgColor theme="8"/>
        <bgColor indexed="64"/>
      </patternFill>
    </fill>
    <fill>
      <patternFill patternType="solid">
        <fgColor theme="0"/>
        <bgColor indexed="64"/>
      </patternFill>
    </fill>
  </fills>
  <borders count="1">
    <border>
      <left/>
      <right/>
      <top/>
      <bottom/>
      <diagonal/>
    </border>
  </borders>
  <cellStyleXfs count="3">
    <xf numFmtId="0" fontId="0" fillId="0" borderId="0"/>
    <xf numFmtId="164" fontId="1" fillId="0" borderId="0" applyFont="0" applyFill="0" applyBorder="0" applyAlignment="0" applyProtection="0"/>
    <xf numFmtId="43" fontId="1" fillId="0" borderId="0" applyFont="0" applyFill="0" applyBorder="0" applyAlignment="0" applyProtection="0"/>
  </cellStyleXfs>
  <cellXfs count="111">
    <xf numFmtId="0" fontId="0" fillId="0" borderId="0" xfId="0"/>
    <xf numFmtId="0" fontId="2" fillId="3" borderId="0" xfId="0" applyFont="1" applyFill="1"/>
    <xf numFmtId="0" fontId="3" fillId="2" borderId="0" xfId="0" applyFont="1" applyFill="1" applyProtection="1">
      <protection locked="0"/>
    </xf>
    <xf numFmtId="0" fontId="4" fillId="0" borderId="0" xfId="0" applyFont="1" applyProtection="1">
      <protection locked="0"/>
    </xf>
    <xf numFmtId="0" fontId="4" fillId="0" borderId="0" xfId="0" applyFont="1"/>
    <xf numFmtId="0" fontId="4" fillId="0" borderId="0" xfId="0" applyFont="1" applyAlignment="1" applyProtection="1">
      <alignment wrapText="1"/>
      <protection locked="0"/>
    </xf>
    <xf numFmtId="0" fontId="3" fillId="0" borderId="0" xfId="0" applyFont="1" applyProtection="1">
      <protection locked="0"/>
    </xf>
    <xf numFmtId="165" fontId="6" fillId="0" borderId="0" xfId="1" applyNumberFormat="1" applyFont="1" applyFill="1" applyAlignment="1" applyProtection="1">
      <alignment horizontal="right"/>
      <protection locked="0"/>
    </xf>
    <xf numFmtId="0" fontId="4" fillId="0" borderId="0" xfId="0" applyFont="1" applyAlignment="1" applyProtection="1">
      <alignment vertical="top"/>
      <protection locked="0"/>
    </xf>
    <xf numFmtId="0" fontId="4" fillId="0" borderId="0" xfId="0" applyFont="1" applyAlignment="1" applyProtection="1">
      <alignment vertical="top" wrapText="1"/>
      <protection locked="0"/>
    </xf>
    <xf numFmtId="0" fontId="9" fillId="0" borderId="0" xfId="0" applyFont="1"/>
    <xf numFmtId="0" fontId="9" fillId="0" borderId="0" xfId="0" applyFont="1" applyAlignment="1">
      <alignment vertical="top"/>
    </xf>
    <xf numFmtId="0" fontId="3" fillId="2" borderId="0" xfId="0" applyFont="1" applyFill="1" applyAlignment="1" applyProtection="1">
      <alignment vertical="top"/>
      <protection locked="0"/>
    </xf>
    <xf numFmtId="0" fontId="4" fillId="4" borderId="0" xfId="0" applyFont="1" applyFill="1" applyAlignment="1" applyProtection="1">
      <alignment vertical="top"/>
      <protection locked="0"/>
    </xf>
    <xf numFmtId="0" fontId="5" fillId="0" borderId="0" xfId="0" applyFont="1" applyProtection="1">
      <protection locked="0"/>
    </xf>
    <xf numFmtId="0" fontId="5" fillId="0" borderId="0" xfId="0" applyFont="1"/>
    <xf numFmtId="0" fontId="3" fillId="0" borderId="0" xfId="0" applyFont="1" applyAlignment="1" applyProtection="1">
      <alignment vertical="top"/>
      <protection locked="0"/>
    </xf>
    <xf numFmtId="165" fontId="6" fillId="0" borderId="0" xfId="1" applyNumberFormat="1" applyFont="1" applyFill="1" applyAlignment="1" applyProtection="1">
      <alignment horizontal="right" vertical="top"/>
      <protection locked="0"/>
    </xf>
    <xf numFmtId="0" fontId="3" fillId="0" borderId="0" xfId="0" applyFont="1"/>
    <xf numFmtId="0" fontId="12" fillId="0" borderId="0" xfId="0" applyFont="1" applyProtection="1">
      <protection locked="0"/>
    </xf>
    <xf numFmtId="0" fontId="5" fillId="0" borderId="0" xfId="0" applyFont="1" applyAlignment="1" applyProtection="1">
      <alignment vertical="top"/>
      <protection locked="0"/>
    </xf>
    <xf numFmtId="0" fontId="3" fillId="2" borderId="0" xfId="0" applyFont="1" applyFill="1" applyAlignment="1" applyProtection="1">
      <alignment wrapText="1"/>
      <protection locked="0"/>
    </xf>
    <xf numFmtId="165" fontId="13" fillId="0" borderId="0" xfId="1" applyNumberFormat="1" applyFont="1" applyFill="1" applyBorder="1" applyProtection="1">
      <protection locked="0"/>
    </xf>
    <xf numFmtId="0" fontId="6" fillId="0" borderId="0" xfId="0" applyFont="1" applyProtection="1">
      <protection locked="0"/>
    </xf>
    <xf numFmtId="165" fontId="6" fillId="0" borderId="0" xfId="1" applyNumberFormat="1" applyFont="1" applyFill="1" applyProtection="1">
      <protection locked="0"/>
    </xf>
    <xf numFmtId="165" fontId="6" fillId="0" borderId="0" xfId="1" applyNumberFormat="1" applyFont="1" applyAlignment="1" applyProtection="1">
      <alignment horizontal="right" vertical="top"/>
      <protection locked="0"/>
    </xf>
    <xf numFmtId="165" fontId="5" fillId="0" borderId="0" xfId="1" applyNumberFormat="1" applyFont="1" applyAlignment="1" applyProtection="1">
      <alignment horizontal="right" vertical="top"/>
      <protection locked="0"/>
    </xf>
    <xf numFmtId="165" fontId="6" fillId="0" borderId="0" xfId="1" applyNumberFormat="1" applyFont="1" applyProtection="1">
      <protection locked="0"/>
    </xf>
    <xf numFmtId="165" fontId="6" fillId="0" borderId="0" xfId="1" applyNumberFormat="1" applyFont="1" applyAlignment="1" applyProtection="1">
      <alignment horizontal="right"/>
      <protection locked="0"/>
    </xf>
    <xf numFmtId="165" fontId="5" fillId="0" borderId="0" xfId="1" applyNumberFormat="1" applyFont="1" applyAlignment="1" applyProtection="1">
      <alignment horizontal="right"/>
      <protection locked="0"/>
    </xf>
    <xf numFmtId="165" fontId="5" fillId="0" borderId="0" xfId="1" applyNumberFormat="1" applyFont="1" applyProtection="1">
      <protection locked="0"/>
    </xf>
    <xf numFmtId="165" fontId="14" fillId="0" borderId="0" xfId="1" applyNumberFormat="1" applyFont="1" applyAlignment="1" applyProtection="1">
      <alignment horizontal="right"/>
      <protection locked="0"/>
    </xf>
    <xf numFmtId="165" fontId="14" fillId="0" borderId="0" xfId="1" applyNumberFormat="1" applyFont="1" applyAlignment="1" applyProtection="1">
      <alignment horizontal="right" vertical="top"/>
      <protection locked="0"/>
    </xf>
    <xf numFmtId="165" fontId="13" fillId="0" borderId="0" xfId="1" applyNumberFormat="1" applyFont="1" applyProtection="1">
      <protection locked="0"/>
    </xf>
    <xf numFmtId="0" fontId="10" fillId="0" borderId="0" xfId="0" applyFont="1" applyAlignment="1">
      <alignment wrapText="1"/>
    </xf>
    <xf numFmtId="0" fontId="6" fillId="0" borderId="0" xfId="0" applyFont="1"/>
    <xf numFmtId="0" fontId="6" fillId="0" borderId="0" xfId="0" applyFont="1" applyAlignment="1">
      <alignment vertical="top" wrapText="1"/>
    </xf>
    <xf numFmtId="0" fontId="6" fillId="0" borderId="0" xfId="0" applyFont="1" applyAlignment="1" applyProtection="1">
      <alignment wrapText="1"/>
      <protection locked="0"/>
    </xf>
    <xf numFmtId="0" fontId="5" fillId="0" borderId="0" xfId="0" applyFont="1" applyAlignment="1">
      <alignment vertical="top" wrapText="1"/>
    </xf>
    <xf numFmtId="0" fontId="5" fillId="0" borderId="0" xfId="0" applyFont="1" applyAlignment="1">
      <alignment wrapText="1"/>
    </xf>
    <xf numFmtId="165" fontId="14" fillId="0" borderId="0" xfId="1" applyNumberFormat="1" applyFont="1" applyFill="1" applyAlignment="1" applyProtection="1">
      <alignment horizontal="right" wrapText="1"/>
      <protection locked="0"/>
    </xf>
    <xf numFmtId="165" fontId="5" fillId="0" borderId="0" xfId="1" applyNumberFormat="1" applyFont="1" applyFill="1" applyAlignment="1" applyProtection="1">
      <alignment horizontal="right" vertical="top"/>
      <protection locked="0"/>
    </xf>
    <xf numFmtId="0" fontId="5" fillId="0" borderId="0" xfId="0" applyFont="1" applyAlignment="1">
      <alignment horizontal="left" vertical="top" wrapText="1"/>
    </xf>
    <xf numFmtId="0" fontId="5" fillId="0" borderId="0" xfId="0" applyFont="1" applyAlignment="1" applyProtection="1">
      <alignment vertical="top" wrapText="1"/>
      <protection locked="0"/>
    </xf>
    <xf numFmtId="165" fontId="4" fillId="0" borderId="0" xfId="1" applyNumberFormat="1" applyFont="1" applyAlignment="1" applyProtection="1">
      <alignment horizontal="right" vertical="top"/>
      <protection locked="0"/>
    </xf>
    <xf numFmtId="0" fontId="4" fillId="0" borderId="0" xfId="0" applyFont="1" applyAlignment="1">
      <alignment wrapText="1"/>
    </xf>
    <xf numFmtId="0" fontId="4" fillId="0" borderId="0" xfId="0" applyFont="1" applyAlignment="1">
      <alignment vertical="top" wrapText="1"/>
    </xf>
    <xf numFmtId="0" fontId="5" fillId="0" borderId="0" xfId="0" applyFont="1" applyAlignment="1" applyProtection="1">
      <alignment wrapText="1"/>
      <protection locked="0"/>
    </xf>
    <xf numFmtId="0" fontId="7" fillId="0" borderId="0" xfId="0" applyFont="1" applyAlignment="1">
      <alignment wrapText="1"/>
    </xf>
    <xf numFmtId="0" fontId="7" fillId="0" borderId="0" xfId="0" applyFont="1" applyAlignment="1">
      <alignment vertical="top" wrapText="1"/>
    </xf>
    <xf numFmtId="165" fontId="7" fillId="0" borderId="0" xfId="1" applyNumberFormat="1" applyFont="1" applyAlignment="1" applyProtection="1">
      <alignment horizontal="right" vertical="top"/>
      <protection locked="0"/>
    </xf>
    <xf numFmtId="0" fontId="6" fillId="0" borderId="0" xfId="0" applyFont="1" applyAlignment="1" applyProtection="1">
      <alignment horizontal="left" vertical="top" wrapText="1"/>
      <protection locked="0"/>
    </xf>
    <xf numFmtId="166" fontId="14" fillId="0" borderId="0" xfId="1" applyNumberFormat="1" applyFont="1" applyAlignment="1" applyProtection="1">
      <alignment horizontal="right" vertical="top"/>
      <protection locked="0"/>
    </xf>
    <xf numFmtId="0" fontId="14" fillId="0" borderId="0" xfId="0" applyFont="1" applyAlignment="1" applyProtection="1">
      <alignment vertical="top"/>
      <protection locked="0"/>
    </xf>
    <xf numFmtId="165" fontId="14" fillId="0" borderId="0" xfId="1" applyNumberFormat="1" applyFont="1" applyFill="1" applyAlignment="1" applyProtection="1">
      <alignment horizontal="right" vertical="top"/>
      <protection locked="0"/>
    </xf>
    <xf numFmtId="165" fontId="3" fillId="0" borderId="0" xfId="1" applyNumberFormat="1" applyFont="1" applyAlignment="1" applyProtection="1">
      <alignment horizontal="right" vertical="top"/>
      <protection locked="0"/>
    </xf>
    <xf numFmtId="166" fontId="4" fillId="0" borderId="0" xfId="1" applyNumberFormat="1" applyFont="1" applyAlignment="1" applyProtection="1">
      <alignment horizontal="right" vertical="top"/>
      <protection locked="0"/>
    </xf>
    <xf numFmtId="165" fontId="5" fillId="0" borderId="0" xfId="1" applyNumberFormat="1" applyFont="1" applyFill="1" applyAlignment="1" applyProtection="1">
      <alignment horizontal="right"/>
      <protection locked="0"/>
    </xf>
    <xf numFmtId="165" fontId="4" fillId="0" borderId="0" xfId="1" applyNumberFormat="1" applyFont="1" applyAlignment="1" applyProtection="1">
      <alignment horizontal="right"/>
      <protection locked="0"/>
    </xf>
    <xf numFmtId="166" fontId="5" fillId="0" borderId="0" xfId="1" applyNumberFormat="1" applyFont="1" applyFill="1" applyAlignment="1" applyProtection="1">
      <alignment horizontal="right" vertical="top"/>
      <protection locked="0"/>
    </xf>
    <xf numFmtId="166" fontId="4" fillId="0" borderId="0" xfId="1" applyNumberFormat="1" applyFont="1" applyAlignment="1" applyProtection="1">
      <alignment horizontal="right"/>
      <protection locked="0"/>
    </xf>
    <xf numFmtId="0" fontId="4" fillId="0" borderId="0" xfId="0" applyFont="1" applyAlignment="1">
      <alignment horizontal="left" wrapText="1"/>
    </xf>
    <xf numFmtId="0" fontId="4" fillId="0" borderId="0" xfId="0" applyFont="1" applyAlignment="1" applyProtection="1">
      <alignment horizontal="left"/>
      <protection locked="0"/>
    </xf>
    <xf numFmtId="165" fontId="5" fillId="0" borderId="0" xfId="1" applyNumberFormat="1" applyFont="1" applyAlignment="1" applyProtection="1">
      <alignment horizontal="left"/>
      <protection locked="0"/>
    </xf>
    <xf numFmtId="0" fontId="4" fillId="0" borderId="0" xfId="0" applyFont="1" applyAlignment="1" applyProtection="1">
      <alignment horizontal="left" wrapText="1"/>
      <protection locked="0"/>
    </xf>
    <xf numFmtId="0" fontId="4" fillId="4" borderId="0" xfId="0" applyFont="1" applyFill="1" applyProtection="1">
      <protection locked="0"/>
    </xf>
    <xf numFmtId="166" fontId="5" fillId="0" borderId="0" xfId="1" applyNumberFormat="1" applyFont="1" applyFill="1" applyAlignment="1" applyProtection="1">
      <alignment horizontal="right"/>
      <protection locked="0"/>
    </xf>
    <xf numFmtId="0" fontId="8" fillId="0" borderId="0" xfId="0" applyFont="1"/>
    <xf numFmtId="165" fontId="14" fillId="0" borderId="0" xfId="1" applyNumberFormat="1" applyFont="1" applyFill="1" applyAlignment="1" applyProtection="1">
      <alignment horizontal="right"/>
      <protection locked="0"/>
    </xf>
    <xf numFmtId="165" fontId="3" fillId="0" borderId="0" xfId="1" applyNumberFormat="1" applyFont="1" applyAlignment="1" applyProtection="1">
      <alignment horizontal="right"/>
      <protection locked="0"/>
    </xf>
    <xf numFmtId="3" fontId="8" fillId="0" borderId="0" xfId="0" applyNumberFormat="1" applyFont="1"/>
    <xf numFmtId="3" fontId="10" fillId="0" borderId="0" xfId="0" applyNumberFormat="1" applyFont="1"/>
    <xf numFmtId="3" fontId="15" fillId="0" borderId="0" xfId="0" applyNumberFormat="1" applyFont="1"/>
    <xf numFmtId="0" fontId="7" fillId="0" borderId="0" xfId="0" applyFont="1" applyProtection="1">
      <protection locked="0"/>
    </xf>
    <xf numFmtId="3" fontId="5" fillId="0" borderId="0" xfId="0" applyNumberFormat="1" applyFont="1"/>
    <xf numFmtId="165" fontId="13" fillId="0" borderId="0" xfId="1" applyNumberFormat="1" applyFont="1" applyFill="1" applyAlignment="1" applyProtection="1">
      <protection locked="0"/>
    </xf>
    <xf numFmtId="3" fontId="4" fillId="0" borderId="0" xfId="0" applyNumberFormat="1" applyFont="1"/>
    <xf numFmtId="0" fontId="7" fillId="0" borderId="0" xfId="0" applyFont="1" applyAlignment="1" applyProtection="1">
      <alignment horizontal="left"/>
      <protection locked="0"/>
    </xf>
    <xf numFmtId="165" fontId="6" fillId="0" borderId="0" xfId="1" applyNumberFormat="1" applyFont="1" applyFill="1" applyAlignment="1" applyProtection="1">
      <alignment horizontal="left"/>
      <protection locked="0"/>
    </xf>
    <xf numFmtId="0" fontId="5" fillId="0" borderId="0" xfId="0" applyFont="1" applyAlignment="1">
      <alignment horizontal="left" wrapText="1"/>
    </xf>
    <xf numFmtId="0" fontId="14" fillId="0" borderId="0" xfId="0" applyFont="1" applyProtection="1">
      <protection locked="0"/>
    </xf>
    <xf numFmtId="0" fontId="5" fillId="0" borderId="0" xfId="0" applyFont="1" applyAlignment="1" applyProtection="1">
      <alignment horizontal="left"/>
      <protection locked="0"/>
    </xf>
    <xf numFmtId="165" fontId="5" fillId="0" borderId="0" xfId="1" applyNumberFormat="1" applyFont="1" applyAlignment="1" applyProtection="1">
      <protection locked="0"/>
    </xf>
    <xf numFmtId="166" fontId="5" fillId="0" borderId="0" xfId="1" applyNumberFormat="1" applyFont="1" applyFill="1" applyAlignment="1" applyProtection="1">
      <protection locked="0"/>
    </xf>
    <xf numFmtId="166" fontId="4" fillId="0" borderId="0" xfId="1" applyNumberFormat="1" applyFont="1" applyAlignment="1" applyProtection="1">
      <protection locked="0"/>
    </xf>
    <xf numFmtId="166" fontId="5" fillId="0" borderId="0" xfId="1" applyNumberFormat="1" applyFont="1" applyAlignment="1" applyProtection="1">
      <alignment horizontal="right"/>
      <protection locked="0"/>
    </xf>
    <xf numFmtId="0" fontId="14" fillId="0" borderId="0" xfId="0" applyFont="1" applyAlignment="1" applyProtection="1">
      <alignment horizontal="left"/>
      <protection locked="0"/>
    </xf>
    <xf numFmtId="166" fontId="14" fillId="0" borderId="0" xfId="1" applyNumberFormat="1" applyFont="1" applyAlignment="1" applyProtection="1">
      <alignment horizontal="right"/>
      <protection locked="0"/>
    </xf>
    <xf numFmtId="0" fontId="5" fillId="0" borderId="0" xfId="0" applyFont="1" applyAlignment="1" applyProtection="1">
      <alignment horizontal="right"/>
      <protection locked="0"/>
    </xf>
    <xf numFmtId="0" fontId="5" fillId="4" borderId="0" xfId="0" applyFont="1" applyFill="1" applyProtection="1">
      <protection locked="0"/>
    </xf>
    <xf numFmtId="0" fontId="5" fillId="4" borderId="0" xfId="0" applyFont="1" applyFill="1" applyAlignment="1" applyProtection="1">
      <alignment horizontal="right"/>
      <protection locked="0"/>
    </xf>
    <xf numFmtId="0" fontId="14" fillId="4" borderId="0" xfId="0" applyFont="1" applyFill="1" applyProtection="1">
      <protection locked="0"/>
    </xf>
    <xf numFmtId="0" fontId="4" fillId="0" borderId="0" xfId="0" applyFont="1" applyAlignment="1" applyProtection="1">
      <alignment horizontal="right"/>
      <protection locked="0"/>
    </xf>
    <xf numFmtId="0" fontId="14" fillId="0" borderId="0" xfId="0" applyFont="1" applyAlignment="1" applyProtection="1">
      <alignment horizontal="right"/>
      <protection locked="0"/>
    </xf>
    <xf numFmtId="49" fontId="4" fillId="0" borderId="0" xfId="1" applyNumberFormat="1" applyFont="1" applyAlignment="1" applyProtection="1">
      <alignment wrapText="1"/>
      <protection locked="0"/>
    </xf>
    <xf numFmtId="166" fontId="3" fillId="0" borderId="0" xfId="1" applyNumberFormat="1" applyFont="1" applyAlignment="1" applyProtection="1">
      <alignment horizontal="right"/>
      <protection locked="0"/>
    </xf>
    <xf numFmtId="165" fontId="5" fillId="0" borderId="0" xfId="1" applyNumberFormat="1" applyFont="1" applyAlignment="1" applyProtection="1">
      <alignment horizontal="right" wrapText="1"/>
      <protection locked="0"/>
    </xf>
    <xf numFmtId="0" fontId="5" fillId="4" borderId="0" xfId="0" applyFont="1" applyFill="1" applyAlignment="1" applyProtection="1">
      <alignment vertical="top"/>
      <protection locked="0"/>
    </xf>
    <xf numFmtId="0" fontId="3" fillId="0" borderId="0" xfId="0" applyFont="1" applyAlignment="1" applyProtection="1">
      <alignment wrapText="1"/>
      <protection locked="0"/>
    </xf>
    <xf numFmtId="165" fontId="5" fillId="0" borderId="0" xfId="1" applyNumberFormat="1" applyFont="1" applyFill="1" applyAlignment="1" applyProtection="1">
      <protection locked="0"/>
    </xf>
    <xf numFmtId="165" fontId="6" fillId="0" borderId="0" xfId="1" applyNumberFormat="1" applyFont="1" applyFill="1" applyAlignment="1" applyProtection="1">
      <protection locked="0"/>
    </xf>
    <xf numFmtId="0" fontId="5" fillId="0" borderId="0" xfId="0" applyFont="1" applyAlignment="1" applyProtection="1">
      <alignment horizontal="left" wrapText="1"/>
      <protection locked="0"/>
    </xf>
    <xf numFmtId="0" fontId="4" fillId="0" borderId="0" xfId="0" applyFont="1" applyAlignment="1" applyProtection="1">
      <protection locked="0"/>
    </xf>
    <xf numFmtId="0" fontId="4" fillId="4" borderId="0" xfId="0" applyFont="1" applyFill="1" applyAlignment="1" applyProtection="1">
      <protection locked="0"/>
    </xf>
    <xf numFmtId="0" fontId="12" fillId="0" borderId="0" xfId="0" applyFont="1" applyAlignment="1" applyProtection="1">
      <protection locked="0"/>
    </xf>
    <xf numFmtId="165" fontId="4" fillId="0" borderId="0" xfId="1" applyNumberFormat="1" applyFont="1" applyFill="1" applyAlignment="1" applyProtection="1">
      <protection locked="0"/>
    </xf>
    <xf numFmtId="165" fontId="14" fillId="0" borderId="0" xfId="1" applyNumberFormat="1" applyFont="1" applyFill="1" applyProtection="1">
      <protection locked="0"/>
    </xf>
    <xf numFmtId="165" fontId="14" fillId="0" borderId="0" xfId="1" applyNumberFormat="1" applyFont="1" applyProtection="1">
      <protection locked="0"/>
    </xf>
    <xf numFmtId="165" fontId="5" fillId="0" borderId="0" xfId="1" applyNumberFormat="1" applyFont="1" applyFill="1" applyAlignment="1" applyProtection="1">
      <alignment horizontal="right" wrapText="1"/>
      <protection locked="0"/>
    </xf>
    <xf numFmtId="165" fontId="14" fillId="0" borderId="0" xfId="1" applyNumberFormat="1" applyFont="1" applyAlignment="1" applyProtection="1">
      <alignment horizontal="right" wrapText="1"/>
      <protection locked="0"/>
    </xf>
    <xf numFmtId="165" fontId="7" fillId="0" borderId="0" xfId="1" applyNumberFormat="1" applyFont="1" applyAlignment="1" applyProtection="1">
      <alignment horizontal="right"/>
      <protection locked="0"/>
    </xf>
  </cellXfs>
  <cellStyles count="3">
    <cellStyle name="Komma" xfId="1" builtinId="3"/>
    <cellStyle name="Komma 2" xfId="2" xr:uid="{BD19237E-D867-40FF-ADCD-4BE7D1F4E059}"/>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C051A6-06AC-406C-90D5-B3FB31C147F2}">
  <dimension ref="A1"/>
  <sheetViews>
    <sheetView workbookViewId="0">
      <selection activeCell="E9" sqref="E9"/>
    </sheetView>
  </sheetViews>
  <sheetFormatPr baseColWidth="10" defaultColWidth="8.59765625" defaultRowHeight="15.6"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231"/>
  <sheetViews>
    <sheetView tabSelected="1" zoomScale="140" zoomScaleNormal="140" workbookViewId="0">
      <pane xSplit="2" ySplit="2" topLeftCell="C186" activePane="bottomRight" state="frozen"/>
      <selection pane="topRight" activeCell="C1" sqref="C1"/>
      <selection pane="bottomLeft" activeCell="A3" sqref="A3"/>
      <selection pane="bottomRight" activeCell="G199" sqref="G199"/>
    </sheetView>
  </sheetViews>
  <sheetFormatPr baseColWidth="10" defaultColWidth="10.59765625" defaultRowHeight="12" x14ac:dyDescent="0.25"/>
  <cols>
    <col min="1" max="1" width="5.59765625" style="2" bestFit="1" customWidth="1"/>
    <col min="2" max="2" width="4.09765625" style="3" customWidth="1"/>
    <col min="3" max="3" width="42.59765625" style="3" customWidth="1"/>
    <col min="4" max="4" width="9.59765625" style="24" bestFit="1" customWidth="1"/>
    <col min="5" max="5" width="10.09765625" style="24" customWidth="1"/>
    <col min="6" max="6" width="9.59765625" style="24" bestFit="1" customWidth="1"/>
    <col min="7" max="7" width="89.59765625" style="5" customWidth="1"/>
    <col min="8" max="16384" width="10.59765625" style="3"/>
  </cols>
  <sheetData>
    <row r="1" spans="1:7" s="2" customFormat="1" x14ac:dyDescent="0.25">
      <c r="A1" s="1" t="s">
        <v>0</v>
      </c>
      <c r="D1" s="33"/>
      <c r="E1" s="22"/>
      <c r="F1" s="22"/>
      <c r="G1" s="21" t="s">
        <v>1</v>
      </c>
    </row>
    <row r="2" spans="1:7" ht="24" x14ac:dyDescent="0.25">
      <c r="B2" s="65"/>
      <c r="C2" s="6" t="s">
        <v>2</v>
      </c>
      <c r="D2" s="109" t="s">
        <v>3</v>
      </c>
      <c r="E2" s="40" t="s">
        <v>370</v>
      </c>
      <c r="F2" s="40" t="s">
        <v>367</v>
      </c>
      <c r="G2" s="18" t="s">
        <v>4</v>
      </c>
    </row>
    <row r="3" spans="1:7" x14ac:dyDescent="0.25">
      <c r="A3" s="2" t="s">
        <v>5</v>
      </c>
      <c r="B3" s="14"/>
      <c r="C3" s="11" t="s">
        <v>6</v>
      </c>
      <c r="D3" s="29"/>
      <c r="E3" s="7"/>
      <c r="F3" s="7"/>
      <c r="G3" s="4"/>
    </row>
    <row r="4" spans="1:7" x14ac:dyDescent="0.25">
      <c r="A4" s="2" t="s">
        <v>7</v>
      </c>
      <c r="B4" s="14"/>
      <c r="C4" s="11" t="s">
        <v>8</v>
      </c>
      <c r="D4" s="29"/>
      <c r="E4" s="7"/>
      <c r="F4" s="7"/>
      <c r="G4" s="4"/>
    </row>
    <row r="5" spans="1:7" ht="66" customHeight="1" x14ac:dyDescent="0.25">
      <c r="B5" s="3">
        <v>1</v>
      </c>
      <c r="C5" s="3" t="s">
        <v>9</v>
      </c>
      <c r="D5" s="29">
        <v>77000</v>
      </c>
      <c r="E5" s="57">
        <v>350000</v>
      </c>
      <c r="F5" s="58">
        <v>187000</v>
      </c>
      <c r="G5" s="45" t="s">
        <v>10</v>
      </c>
    </row>
    <row r="6" spans="1:7" x14ac:dyDescent="0.25">
      <c r="B6" s="8">
        <f>+B5+1</f>
        <v>2</v>
      </c>
      <c r="C6" s="8" t="s">
        <v>11</v>
      </c>
      <c r="D6" s="26">
        <v>20000</v>
      </c>
      <c r="E6" s="41"/>
      <c r="F6" s="56">
        <v>0</v>
      </c>
      <c r="G6" s="38" t="s">
        <v>12</v>
      </c>
    </row>
    <row r="7" spans="1:7" x14ac:dyDescent="0.25">
      <c r="B7" s="20">
        <f t="shared" ref="B7:B78" si="0">+B6+1</f>
        <v>3</v>
      </c>
      <c r="C7" s="8" t="s">
        <v>13</v>
      </c>
      <c r="D7" s="26">
        <v>39000</v>
      </c>
      <c r="E7" s="41"/>
      <c r="F7" s="56">
        <v>0</v>
      </c>
      <c r="G7" s="38" t="s">
        <v>12</v>
      </c>
    </row>
    <row r="8" spans="1:7" x14ac:dyDescent="0.25">
      <c r="A8" s="12"/>
      <c r="B8" s="20">
        <f t="shared" si="0"/>
        <v>4</v>
      </c>
      <c r="C8" s="8" t="s">
        <v>14</v>
      </c>
      <c r="D8" s="26">
        <v>28000</v>
      </c>
      <c r="E8" s="41"/>
      <c r="F8" s="56">
        <v>0</v>
      </c>
      <c r="G8" s="38" t="s">
        <v>12</v>
      </c>
    </row>
    <row r="9" spans="1:7" x14ac:dyDescent="0.25">
      <c r="A9" s="12"/>
      <c r="B9" s="20">
        <f t="shared" si="0"/>
        <v>5</v>
      </c>
      <c r="C9" s="8" t="s">
        <v>15</v>
      </c>
      <c r="D9" s="26">
        <v>23000</v>
      </c>
      <c r="E9" s="41"/>
      <c r="F9" s="56">
        <v>0</v>
      </c>
      <c r="G9" s="38" t="s">
        <v>12</v>
      </c>
    </row>
    <row r="10" spans="1:7" x14ac:dyDescent="0.25">
      <c r="A10" s="12"/>
      <c r="B10" s="20"/>
      <c r="C10" s="16" t="s">
        <v>16</v>
      </c>
      <c r="D10" s="32">
        <f>SUM(D5:D9)</f>
        <v>187000</v>
      </c>
      <c r="E10" s="54">
        <f>SUM(E5:E9)</f>
        <v>350000</v>
      </c>
      <c r="F10" s="55">
        <f>SUM(F5:F9)</f>
        <v>187000</v>
      </c>
      <c r="G10" s="46"/>
    </row>
    <row r="11" spans="1:7" x14ac:dyDescent="0.25">
      <c r="A11" s="12"/>
      <c r="B11" s="20"/>
      <c r="C11" s="8"/>
      <c r="D11" s="26"/>
      <c r="E11" s="41"/>
      <c r="F11" s="56"/>
      <c r="G11" s="46"/>
    </row>
    <row r="12" spans="1:7" ht="36" x14ac:dyDescent="0.25">
      <c r="A12" s="12"/>
      <c r="B12" s="14">
        <f>+B9+1</f>
        <v>6</v>
      </c>
      <c r="C12" s="14" t="s">
        <v>17</v>
      </c>
      <c r="D12" s="60">
        <v>0</v>
      </c>
      <c r="E12" s="57">
        <v>1200000</v>
      </c>
      <c r="F12" s="60">
        <v>150000</v>
      </c>
      <c r="G12" s="61" t="s">
        <v>18</v>
      </c>
    </row>
    <row r="13" spans="1:7" ht="36" x14ac:dyDescent="0.25">
      <c r="A13" s="12"/>
      <c r="B13" s="14">
        <f>+B12+1</f>
        <v>7</v>
      </c>
      <c r="C13" s="14" t="s">
        <v>19</v>
      </c>
      <c r="D13" s="29">
        <v>93000</v>
      </c>
      <c r="E13" s="57">
        <v>500000</v>
      </c>
      <c r="F13" s="60">
        <v>93000</v>
      </c>
      <c r="G13" s="46" t="s">
        <v>20</v>
      </c>
    </row>
    <row r="14" spans="1:7" x14ac:dyDescent="0.25">
      <c r="A14" s="12"/>
      <c r="B14" s="20"/>
      <c r="C14" s="16" t="s">
        <v>21</v>
      </c>
      <c r="D14" s="32">
        <f>SUM(D12:D13)</f>
        <v>93000</v>
      </c>
      <c r="E14" s="32">
        <f t="shared" ref="E14:F14" si="1">SUM(E12:E13)</f>
        <v>1700000</v>
      </c>
      <c r="F14" s="32">
        <f t="shared" si="1"/>
        <v>243000</v>
      </c>
      <c r="G14" s="46"/>
    </row>
    <row r="15" spans="1:7" x14ac:dyDescent="0.25">
      <c r="A15" s="12"/>
      <c r="B15" s="20"/>
      <c r="C15" s="16"/>
      <c r="D15" s="32"/>
      <c r="E15" s="32"/>
      <c r="F15" s="32"/>
      <c r="G15" s="46"/>
    </row>
    <row r="16" spans="1:7" ht="24" x14ac:dyDescent="0.25">
      <c r="A16" s="12"/>
      <c r="B16" s="89">
        <v>8</v>
      </c>
      <c r="C16" s="81" t="s">
        <v>22</v>
      </c>
      <c r="D16" s="29">
        <v>150000</v>
      </c>
      <c r="E16" s="57"/>
      <c r="F16" s="85">
        <v>150000</v>
      </c>
      <c r="G16" s="46" t="s">
        <v>23</v>
      </c>
    </row>
    <row r="17" spans="1:7" ht="27.75" customHeight="1" x14ac:dyDescent="0.25">
      <c r="A17" s="12"/>
      <c r="B17" s="14">
        <v>9</v>
      </c>
      <c r="C17" s="101" t="s">
        <v>24</v>
      </c>
      <c r="D17" s="60">
        <v>0</v>
      </c>
      <c r="E17" s="57">
        <v>800000</v>
      </c>
      <c r="F17" s="85">
        <v>150000</v>
      </c>
      <c r="G17" s="46" t="s">
        <v>25</v>
      </c>
    </row>
    <row r="18" spans="1:7" x14ac:dyDescent="0.25">
      <c r="A18" s="12"/>
      <c r="B18" s="20"/>
      <c r="C18" s="86" t="s">
        <v>26</v>
      </c>
      <c r="D18" s="95">
        <f>SUM(D16:D17)</f>
        <v>150000</v>
      </c>
      <c r="E18" s="95">
        <f>SUM(E16:E17)</f>
        <v>800000</v>
      </c>
      <c r="F18" s="95">
        <f>SUM(F16:F17)</f>
        <v>300000</v>
      </c>
      <c r="G18" s="46"/>
    </row>
    <row r="19" spans="1:7" ht="48" x14ac:dyDescent="0.25">
      <c r="A19" s="12"/>
      <c r="B19" s="89">
        <v>10</v>
      </c>
      <c r="C19" s="81" t="s">
        <v>27</v>
      </c>
      <c r="D19" s="60">
        <v>0</v>
      </c>
      <c r="E19" s="57">
        <v>500000</v>
      </c>
      <c r="F19" s="60">
        <v>150000</v>
      </c>
      <c r="G19" s="49" t="s">
        <v>28</v>
      </c>
    </row>
    <row r="20" spans="1:7" x14ac:dyDescent="0.25">
      <c r="A20" s="12"/>
      <c r="B20" s="89"/>
      <c r="C20" s="86" t="s">
        <v>29</v>
      </c>
      <c r="D20" s="87">
        <f>SUM(D18:D19)</f>
        <v>150000</v>
      </c>
      <c r="E20" s="87">
        <f>SUM(E18:E19)</f>
        <v>1300000</v>
      </c>
      <c r="F20" s="87">
        <f>SUM(F18:F19)</f>
        <v>450000</v>
      </c>
      <c r="G20" s="3"/>
    </row>
    <row r="21" spans="1:7" x14ac:dyDescent="0.25">
      <c r="A21" s="12"/>
      <c r="B21" s="20"/>
      <c r="C21" s="8"/>
      <c r="D21" s="26"/>
      <c r="E21" s="41"/>
      <c r="F21" s="56"/>
      <c r="G21" s="46"/>
    </row>
    <row r="22" spans="1:7" ht="24.75" customHeight="1" x14ac:dyDescent="0.25">
      <c r="A22" s="12"/>
      <c r="B22" s="20">
        <v>11</v>
      </c>
      <c r="C22" s="8" t="s">
        <v>30</v>
      </c>
      <c r="D22" s="26">
        <v>70000</v>
      </c>
      <c r="E22" s="41">
        <v>125000</v>
      </c>
      <c r="F22" s="56">
        <v>70000</v>
      </c>
      <c r="G22" s="46" t="s">
        <v>31</v>
      </c>
    </row>
    <row r="23" spans="1:7" ht="76.95" customHeight="1" x14ac:dyDescent="0.25">
      <c r="A23" s="12"/>
      <c r="B23" s="97">
        <f t="shared" si="0"/>
        <v>12</v>
      </c>
      <c r="C23" s="8" t="s">
        <v>32</v>
      </c>
      <c r="D23" s="26"/>
      <c r="E23" s="57">
        <v>150000</v>
      </c>
      <c r="F23" s="60">
        <v>130000</v>
      </c>
      <c r="G23" s="48" t="s">
        <v>33</v>
      </c>
    </row>
    <row r="24" spans="1:7" x14ac:dyDescent="0.25">
      <c r="A24" s="12"/>
      <c r="B24" s="53"/>
      <c r="C24" s="16" t="s">
        <v>34</v>
      </c>
      <c r="D24" s="32">
        <f>SUM(D22:D23)</f>
        <v>70000</v>
      </c>
      <c r="E24" s="54">
        <f>SUM(E22:E23)</f>
        <v>275000</v>
      </c>
      <c r="F24" s="55">
        <f>SUM(F22:F23)</f>
        <v>200000</v>
      </c>
      <c r="G24" s="46"/>
    </row>
    <row r="25" spans="1:7" x14ac:dyDescent="0.25">
      <c r="A25" s="12"/>
      <c r="B25" s="20"/>
      <c r="C25" s="8"/>
      <c r="D25" s="26"/>
      <c r="E25" s="41"/>
      <c r="F25" s="56"/>
      <c r="G25" s="46"/>
    </row>
    <row r="26" spans="1:7" ht="24" x14ac:dyDescent="0.25">
      <c r="A26" s="12"/>
      <c r="B26" s="14">
        <f>+B23+1</f>
        <v>13</v>
      </c>
      <c r="C26" s="3" t="s">
        <v>35</v>
      </c>
      <c r="D26" s="29">
        <v>214000</v>
      </c>
      <c r="E26" s="57">
        <v>628000</v>
      </c>
      <c r="F26" s="60">
        <v>100000</v>
      </c>
      <c r="G26" s="46" t="s">
        <v>36</v>
      </c>
    </row>
    <row r="27" spans="1:7" ht="36" x14ac:dyDescent="0.25">
      <c r="A27" s="12"/>
      <c r="B27" s="14">
        <f t="shared" si="0"/>
        <v>14</v>
      </c>
      <c r="C27" s="3" t="s">
        <v>37</v>
      </c>
      <c r="D27" s="29">
        <v>196000</v>
      </c>
      <c r="E27" s="57">
        <v>955000</v>
      </c>
      <c r="F27" s="60">
        <v>310000</v>
      </c>
      <c r="G27" s="46" t="s">
        <v>38</v>
      </c>
    </row>
    <row r="28" spans="1:7" x14ac:dyDescent="0.25">
      <c r="A28" s="12"/>
      <c r="B28" s="53"/>
      <c r="C28" s="16" t="s">
        <v>39</v>
      </c>
      <c r="D28" s="32">
        <f>SUM(D26:D27)</f>
        <v>410000</v>
      </c>
      <c r="E28" s="54">
        <f>SUM(E26:E27)</f>
        <v>1583000</v>
      </c>
      <c r="F28" s="55">
        <f>SUM(F26:F27)</f>
        <v>410000</v>
      </c>
      <c r="G28" s="46"/>
    </row>
    <row r="29" spans="1:7" x14ac:dyDescent="0.25">
      <c r="A29" s="12"/>
      <c r="B29" s="20"/>
      <c r="C29" s="8"/>
      <c r="D29" s="26"/>
      <c r="E29" s="41"/>
      <c r="F29" s="56"/>
      <c r="G29" s="46"/>
    </row>
    <row r="30" spans="1:7" ht="24" x14ac:dyDescent="0.25">
      <c r="A30" s="12"/>
      <c r="B30" s="88">
        <f>+B27+1</f>
        <v>15</v>
      </c>
      <c r="C30" s="62" t="s">
        <v>40</v>
      </c>
      <c r="D30" s="29">
        <v>1029000</v>
      </c>
      <c r="E30" s="57">
        <v>1100000</v>
      </c>
      <c r="F30" s="60">
        <v>1029000</v>
      </c>
      <c r="G30" s="38" t="s">
        <v>357</v>
      </c>
    </row>
    <row r="31" spans="1:7" ht="24" x14ac:dyDescent="0.25">
      <c r="A31" s="12"/>
      <c r="B31" s="88">
        <f t="shared" si="0"/>
        <v>16</v>
      </c>
      <c r="C31" s="62" t="s">
        <v>41</v>
      </c>
      <c r="D31" s="29">
        <v>941000</v>
      </c>
      <c r="E31" s="57">
        <v>980000</v>
      </c>
      <c r="F31" s="85">
        <v>941000</v>
      </c>
      <c r="G31" s="38" t="s">
        <v>42</v>
      </c>
    </row>
    <row r="32" spans="1:7" ht="24" x14ac:dyDescent="0.25">
      <c r="A32" s="12"/>
      <c r="B32" s="88">
        <f t="shared" si="0"/>
        <v>17</v>
      </c>
      <c r="C32" s="62" t="s">
        <v>43</v>
      </c>
      <c r="D32" s="29">
        <v>274000</v>
      </c>
      <c r="E32" s="57">
        <v>320000</v>
      </c>
      <c r="F32" s="85">
        <v>274000</v>
      </c>
      <c r="G32" s="38" t="s">
        <v>44</v>
      </c>
    </row>
    <row r="33" spans="1:7" ht="24" x14ac:dyDescent="0.25">
      <c r="A33" s="12"/>
      <c r="B33" s="88">
        <f t="shared" si="0"/>
        <v>18</v>
      </c>
      <c r="C33" s="62" t="s">
        <v>45</v>
      </c>
      <c r="D33" s="29">
        <v>108000</v>
      </c>
      <c r="E33" s="57">
        <v>130000</v>
      </c>
      <c r="F33" s="85">
        <v>108000</v>
      </c>
      <c r="G33" s="38" t="s">
        <v>46</v>
      </c>
    </row>
    <row r="34" spans="1:7" ht="38.4" customHeight="1" x14ac:dyDescent="0.25">
      <c r="A34" s="12"/>
      <c r="B34" s="88">
        <f t="shared" si="0"/>
        <v>19</v>
      </c>
      <c r="C34" s="62" t="s">
        <v>47</v>
      </c>
      <c r="D34" s="29">
        <v>676000</v>
      </c>
      <c r="E34" s="57">
        <v>725000</v>
      </c>
      <c r="F34" s="85">
        <v>676000</v>
      </c>
      <c r="G34" s="39" t="s">
        <v>358</v>
      </c>
    </row>
    <row r="35" spans="1:7" ht="36.6" customHeight="1" x14ac:dyDescent="0.25">
      <c r="A35" s="12"/>
      <c r="B35" s="90">
        <f t="shared" si="0"/>
        <v>20</v>
      </c>
      <c r="C35" s="64" t="s">
        <v>48</v>
      </c>
      <c r="D35" s="29">
        <v>150000</v>
      </c>
      <c r="E35" s="57">
        <v>180000</v>
      </c>
      <c r="F35" s="60">
        <v>150000</v>
      </c>
      <c r="G35" s="46" t="s">
        <v>359</v>
      </c>
    </row>
    <row r="36" spans="1:7" ht="24" x14ac:dyDescent="0.25">
      <c r="A36" s="12"/>
      <c r="B36" s="88">
        <f t="shared" si="0"/>
        <v>21</v>
      </c>
      <c r="C36" s="62" t="s">
        <v>49</v>
      </c>
      <c r="D36" s="29">
        <v>97000</v>
      </c>
      <c r="E36" s="57">
        <v>110000</v>
      </c>
      <c r="F36" s="60">
        <v>97000</v>
      </c>
      <c r="G36" s="46" t="s">
        <v>50</v>
      </c>
    </row>
    <row r="37" spans="1:7" x14ac:dyDescent="0.25">
      <c r="A37" s="12"/>
      <c r="B37" s="53"/>
      <c r="C37" s="16" t="s">
        <v>51</v>
      </c>
      <c r="D37" s="32">
        <f>SUM(D30:D36)</f>
        <v>3275000</v>
      </c>
      <c r="E37" s="54">
        <f>SUM(E30:E36)</f>
        <v>3545000</v>
      </c>
      <c r="F37" s="55">
        <f>SUM(F30:F36)</f>
        <v>3275000</v>
      </c>
      <c r="G37" s="46"/>
    </row>
    <row r="38" spans="1:7" x14ac:dyDescent="0.25">
      <c r="A38" s="12"/>
      <c r="B38" s="20"/>
      <c r="C38" s="8"/>
      <c r="D38" s="26"/>
      <c r="E38" s="41"/>
      <c r="F38" s="56"/>
      <c r="G38" s="46"/>
    </row>
    <row r="39" spans="1:7" ht="38.1" customHeight="1" x14ac:dyDescent="0.25">
      <c r="A39" s="12"/>
      <c r="B39" s="14">
        <f>+B36+1</f>
        <v>22</v>
      </c>
      <c r="C39" s="3" t="s">
        <v>52</v>
      </c>
      <c r="D39" s="29">
        <v>245000</v>
      </c>
      <c r="E39" s="57">
        <v>400000</v>
      </c>
      <c r="F39" s="60">
        <v>245000</v>
      </c>
      <c r="G39" s="45" t="s">
        <v>53</v>
      </c>
    </row>
    <row r="40" spans="1:7" ht="38.700000000000003" customHeight="1" x14ac:dyDescent="0.25">
      <c r="A40" s="12"/>
      <c r="B40" s="14">
        <f t="shared" si="0"/>
        <v>23</v>
      </c>
      <c r="C40" s="3" t="s">
        <v>54</v>
      </c>
      <c r="D40" s="29"/>
      <c r="E40" s="57">
        <v>40000</v>
      </c>
      <c r="F40" s="60">
        <v>40000</v>
      </c>
      <c r="G40" s="45" t="s">
        <v>55</v>
      </c>
    </row>
    <row r="41" spans="1:7" ht="36" x14ac:dyDescent="0.25">
      <c r="A41" s="12"/>
      <c r="B41" s="14">
        <f t="shared" si="0"/>
        <v>24</v>
      </c>
      <c r="C41" s="3" t="s">
        <v>56</v>
      </c>
      <c r="D41" s="29">
        <v>98000</v>
      </c>
      <c r="E41" s="57">
        <v>100000</v>
      </c>
      <c r="F41" s="60">
        <v>98000</v>
      </c>
      <c r="G41" s="45" t="s">
        <v>57</v>
      </c>
    </row>
    <row r="42" spans="1:7" ht="24" x14ac:dyDescent="0.25">
      <c r="A42" s="12"/>
      <c r="B42" s="14">
        <f t="shared" si="0"/>
        <v>25</v>
      </c>
      <c r="C42" s="3" t="s">
        <v>58</v>
      </c>
      <c r="D42" s="29">
        <v>49000</v>
      </c>
      <c r="E42" s="57">
        <v>50000</v>
      </c>
      <c r="F42" s="60">
        <v>49000</v>
      </c>
      <c r="G42" s="45" t="s">
        <v>59</v>
      </c>
    </row>
    <row r="43" spans="1:7" ht="24" x14ac:dyDescent="0.25">
      <c r="A43" s="12"/>
      <c r="B43" s="14">
        <f t="shared" si="0"/>
        <v>26</v>
      </c>
      <c r="C43" s="3" t="s">
        <v>60</v>
      </c>
      <c r="D43" s="29">
        <v>49000</v>
      </c>
      <c r="E43" s="57">
        <v>60000</v>
      </c>
      <c r="F43" s="60">
        <v>49000</v>
      </c>
      <c r="G43" s="45" t="s">
        <v>61</v>
      </c>
    </row>
    <row r="44" spans="1:7" x14ac:dyDescent="0.25">
      <c r="A44" s="12"/>
      <c r="B44" s="80"/>
      <c r="C44" s="16" t="s">
        <v>62</v>
      </c>
      <c r="D44" s="32">
        <f>SUM(D39:D43)</f>
        <v>441000</v>
      </c>
      <c r="E44" s="54">
        <f>SUM(E39:E43)</f>
        <v>650000</v>
      </c>
      <c r="F44" s="55">
        <f>SUM(F39:F43)</f>
        <v>481000</v>
      </c>
      <c r="G44" s="46"/>
    </row>
    <row r="45" spans="1:7" x14ac:dyDescent="0.25">
      <c r="A45" s="12"/>
      <c r="B45" s="14"/>
      <c r="C45" s="8"/>
      <c r="D45" s="26"/>
      <c r="E45" s="41"/>
      <c r="F45" s="56"/>
      <c r="G45" s="46"/>
    </row>
    <row r="46" spans="1:7" ht="24" x14ac:dyDescent="0.25">
      <c r="A46" s="12"/>
      <c r="B46" s="14">
        <f>+B43+1</f>
        <v>27</v>
      </c>
      <c r="C46" s="3" t="s">
        <v>63</v>
      </c>
      <c r="D46" s="29">
        <v>392000</v>
      </c>
      <c r="E46" s="57">
        <v>1474000</v>
      </c>
      <c r="F46" s="66">
        <v>692000</v>
      </c>
      <c r="G46" s="45" t="s">
        <v>64</v>
      </c>
    </row>
    <row r="47" spans="1:7" ht="24" x14ac:dyDescent="0.25">
      <c r="A47" s="12"/>
      <c r="B47" s="14">
        <f t="shared" si="0"/>
        <v>28</v>
      </c>
      <c r="C47" s="9" t="s">
        <v>65</v>
      </c>
      <c r="D47" s="26">
        <v>272000</v>
      </c>
      <c r="E47" s="41">
        <v>705000</v>
      </c>
      <c r="F47" s="56">
        <v>272000</v>
      </c>
      <c r="G47" s="46" t="s">
        <v>66</v>
      </c>
    </row>
    <row r="48" spans="1:7" ht="23.7" customHeight="1" x14ac:dyDescent="0.25">
      <c r="A48" s="12"/>
      <c r="B48" s="91"/>
      <c r="C48" s="80" t="s">
        <v>67</v>
      </c>
      <c r="D48" s="31">
        <f>SUM(D46:D47)</f>
        <v>664000</v>
      </c>
      <c r="E48" s="68">
        <f>SUM(E46:E47)</f>
        <v>2179000</v>
      </c>
      <c r="F48" s="69">
        <f>SUM(F46:F47)</f>
        <v>964000</v>
      </c>
      <c r="G48" s="39" t="s">
        <v>68</v>
      </c>
    </row>
    <row r="49" spans="1:7" x14ac:dyDescent="0.25">
      <c r="A49" s="12"/>
      <c r="B49" s="14"/>
      <c r="C49" s="8"/>
      <c r="D49" s="26"/>
      <c r="E49" s="41"/>
      <c r="F49" s="56"/>
      <c r="G49" s="46"/>
    </row>
    <row r="50" spans="1:7" ht="24" x14ac:dyDescent="0.25">
      <c r="A50" s="12"/>
      <c r="B50" s="14">
        <f>+B47+1</f>
        <v>29</v>
      </c>
      <c r="C50" s="3" t="s">
        <v>69</v>
      </c>
      <c r="D50" s="29">
        <v>56000</v>
      </c>
      <c r="E50" s="57">
        <v>400000</v>
      </c>
      <c r="F50" s="60">
        <v>56000</v>
      </c>
      <c r="G50" s="45" t="s">
        <v>70</v>
      </c>
    </row>
    <row r="51" spans="1:7" ht="24" x14ac:dyDescent="0.25">
      <c r="A51" s="12"/>
      <c r="B51" s="14">
        <f t="shared" si="0"/>
        <v>30</v>
      </c>
      <c r="C51" s="5" t="s">
        <v>71</v>
      </c>
      <c r="D51" s="29">
        <v>97000</v>
      </c>
      <c r="E51" s="57">
        <v>750000</v>
      </c>
      <c r="F51" s="60">
        <v>190000</v>
      </c>
      <c r="G51" s="45" t="s">
        <v>72</v>
      </c>
    </row>
    <row r="52" spans="1:7" ht="58.5" customHeight="1" x14ac:dyDescent="0.25">
      <c r="A52" s="12"/>
      <c r="B52" s="14">
        <f t="shared" si="0"/>
        <v>31</v>
      </c>
      <c r="C52" s="3" t="s">
        <v>73</v>
      </c>
      <c r="D52" s="60">
        <v>0</v>
      </c>
      <c r="E52" s="57">
        <v>750000</v>
      </c>
      <c r="F52" s="60">
        <v>50000</v>
      </c>
      <c r="G52" s="45" t="s">
        <v>74</v>
      </c>
    </row>
    <row r="53" spans="1:7" ht="51.6" customHeight="1" x14ac:dyDescent="0.25">
      <c r="A53" s="12"/>
      <c r="B53" s="14">
        <f t="shared" si="0"/>
        <v>32</v>
      </c>
      <c r="C53" s="3" t="s">
        <v>75</v>
      </c>
      <c r="D53" s="60">
        <v>0</v>
      </c>
      <c r="E53" s="57">
        <v>25000</v>
      </c>
      <c r="F53" s="60">
        <v>0</v>
      </c>
      <c r="G53" s="45" t="s">
        <v>76</v>
      </c>
    </row>
    <row r="54" spans="1:7" ht="36" x14ac:dyDescent="0.25">
      <c r="A54" s="12"/>
      <c r="B54" s="14">
        <f t="shared" si="0"/>
        <v>33</v>
      </c>
      <c r="C54" s="3" t="s">
        <v>77</v>
      </c>
      <c r="D54" s="29">
        <v>39000</v>
      </c>
      <c r="E54" s="57">
        <v>102000</v>
      </c>
      <c r="F54" s="60">
        <v>89000</v>
      </c>
      <c r="G54" s="45" t="s">
        <v>78</v>
      </c>
    </row>
    <row r="55" spans="1:7" x14ac:dyDescent="0.25">
      <c r="A55" s="12"/>
      <c r="B55" s="53"/>
      <c r="C55" s="6" t="s">
        <v>79</v>
      </c>
      <c r="D55" s="32">
        <f>SUM(D50:D54)</f>
        <v>192000</v>
      </c>
      <c r="E55" s="54">
        <f>SUM(E50:E54)</f>
        <v>2027000</v>
      </c>
      <c r="F55" s="55">
        <f t="shared" ref="F55" si="2">SUM(F50:F54)</f>
        <v>385000</v>
      </c>
      <c r="G55" s="45"/>
    </row>
    <row r="56" spans="1:7" x14ac:dyDescent="0.25">
      <c r="A56" s="12"/>
      <c r="B56" s="20"/>
      <c r="D56" s="26"/>
      <c r="E56" s="41"/>
      <c r="F56" s="56"/>
      <c r="G56" s="46"/>
    </row>
    <row r="57" spans="1:7" ht="24" x14ac:dyDescent="0.25">
      <c r="A57" s="12"/>
      <c r="B57" s="14">
        <f>+B54+1</f>
        <v>34</v>
      </c>
      <c r="C57" s="3" t="s">
        <v>80</v>
      </c>
      <c r="D57" s="29">
        <v>230000</v>
      </c>
      <c r="E57" s="57">
        <v>260000</v>
      </c>
      <c r="F57" s="60">
        <v>230000</v>
      </c>
      <c r="G57" s="45" t="s">
        <v>81</v>
      </c>
    </row>
    <row r="58" spans="1:7" x14ac:dyDescent="0.25">
      <c r="A58" s="12"/>
      <c r="B58" s="53"/>
      <c r="C58" s="6" t="s">
        <v>82</v>
      </c>
      <c r="D58" s="32">
        <f>D55+D57</f>
        <v>422000</v>
      </c>
      <c r="E58" s="54">
        <f>E55+E57</f>
        <v>2287000</v>
      </c>
      <c r="F58" s="55">
        <f>F55+F57</f>
        <v>615000</v>
      </c>
      <c r="G58" s="46"/>
    </row>
    <row r="59" spans="1:7" x14ac:dyDescent="0.25">
      <c r="A59" s="12"/>
      <c r="B59" s="20"/>
      <c r="D59" s="26"/>
      <c r="E59" s="41"/>
      <c r="F59" s="56"/>
      <c r="G59" s="46"/>
    </row>
    <row r="60" spans="1:7" ht="36" x14ac:dyDescent="0.25">
      <c r="A60" s="12"/>
      <c r="B60" s="14">
        <f>+B57+1</f>
        <v>35</v>
      </c>
      <c r="C60" s="3" t="s">
        <v>83</v>
      </c>
      <c r="D60" s="26">
        <v>142000</v>
      </c>
      <c r="E60" s="41">
        <v>200000</v>
      </c>
      <c r="F60" s="41">
        <v>100000</v>
      </c>
      <c r="G60" s="46" t="s">
        <v>84</v>
      </c>
    </row>
    <row r="61" spans="1:7" ht="36" x14ac:dyDescent="0.25">
      <c r="A61" s="12"/>
      <c r="B61" s="14">
        <f t="shared" si="0"/>
        <v>36</v>
      </c>
      <c r="C61" s="5" t="s">
        <v>85</v>
      </c>
      <c r="D61" s="29">
        <v>298000</v>
      </c>
      <c r="E61" s="57">
        <v>1850000</v>
      </c>
      <c r="F61" s="57">
        <v>340000</v>
      </c>
      <c r="G61" s="39" t="s">
        <v>360</v>
      </c>
    </row>
    <row r="62" spans="1:7" x14ac:dyDescent="0.25">
      <c r="A62" s="12"/>
      <c r="B62" s="53"/>
      <c r="C62" s="16" t="s">
        <v>86</v>
      </c>
      <c r="D62" s="32">
        <f>SUM(D60:D61)</f>
        <v>440000</v>
      </c>
      <c r="E62" s="54">
        <f>SUM(E60:E61)</f>
        <v>2050000</v>
      </c>
      <c r="F62" s="32">
        <f>SUM(F60:F61)</f>
        <v>440000</v>
      </c>
      <c r="G62" s="36"/>
    </row>
    <row r="63" spans="1:7" x14ac:dyDescent="0.25">
      <c r="A63" s="12"/>
      <c r="B63" s="20"/>
      <c r="C63" s="8"/>
      <c r="D63" s="26"/>
      <c r="E63" s="41"/>
      <c r="F63" s="56"/>
      <c r="G63" s="46"/>
    </row>
    <row r="64" spans="1:7" ht="36" x14ac:dyDescent="0.25">
      <c r="A64" s="12"/>
      <c r="B64" s="14">
        <f>+B61+1</f>
        <v>37</v>
      </c>
      <c r="C64" s="3" t="s">
        <v>87</v>
      </c>
      <c r="D64" s="29">
        <v>3920000</v>
      </c>
      <c r="E64" s="57">
        <v>4300000</v>
      </c>
      <c r="F64" s="60">
        <v>3790000</v>
      </c>
      <c r="G64" s="38" t="s">
        <v>88</v>
      </c>
    </row>
    <row r="65" spans="1:7" ht="24" x14ac:dyDescent="0.25">
      <c r="A65" s="12"/>
      <c r="B65" s="14">
        <f t="shared" si="0"/>
        <v>38</v>
      </c>
      <c r="C65" s="3" t="s">
        <v>89</v>
      </c>
      <c r="D65" s="29">
        <v>282000</v>
      </c>
      <c r="E65" s="57">
        <v>615000</v>
      </c>
      <c r="F65" s="60">
        <v>282000</v>
      </c>
      <c r="G65" s="38" t="s">
        <v>90</v>
      </c>
    </row>
    <row r="66" spans="1:7" ht="24" x14ac:dyDescent="0.25">
      <c r="A66" s="12"/>
      <c r="B66" s="89">
        <f t="shared" si="0"/>
        <v>39</v>
      </c>
      <c r="C66" s="3" t="s">
        <v>91</v>
      </c>
      <c r="D66" s="29">
        <v>578000</v>
      </c>
      <c r="E66" s="57">
        <v>800000</v>
      </c>
      <c r="F66" s="60">
        <v>578000</v>
      </c>
      <c r="G66" s="38" t="s">
        <v>92</v>
      </c>
    </row>
    <row r="67" spans="1:7" ht="36" x14ac:dyDescent="0.25">
      <c r="A67" s="12"/>
      <c r="B67" s="14">
        <f t="shared" si="0"/>
        <v>40</v>
      </c>
      <c r="C67" s="5" t="s">
        <v>93</v>
      </c>
      <c r="D67" s="29">
        <v>1276000</v>
      </c>
      <c r="E67" s="57">
        <v>2000000</v>
      </c>
      <c r="F67" s="60">
        <v>2000000</v>
      </c>
      <c r="G67" s="46" t="s">
        <v>94</v>
      </c>
    </row>
    <row r="68" spans="1:7" x14ac:dyDescent="0.25">
      <c r="A68" s="12"/>
      <c r="B68" s="53"/>
      <c r="C68" s="16" t="s">
        <v>95</v>
      </c>
      <c r="D68" s="32">
        <f>SUM(D64:D67)</f>
        <v>6056000</v>
      </c>
      <c r="E68" s="54">
        <f>SUM(E64:E67)</f>
        <v>7715000</v>
      </c>
      <c r="F68" s="32">
        <f>SUM(F64:F67)</f>
        <v>6650000</v>
      </c>
      <c r="G68" s="36"/>
    </row>
    <row r="69" spans="1:7" x14ac:dyDescent="0.25">
      <c r="A69" s="3"/>
      <c r="D69" s="3"/>
      <c r="E69" s="3"/>
      <c r="F69" s="3"/>
      <c r="G69" s="46"/>
    </row>
    <row r="70" spans="1:7" ht="24" x14ac:dyDescent="0.25">
      <c r="A70" s="12"/>
      <c r="B70" s="14">
        <f>+B67+1</f>
        <v>41</v>
      </c>
      <c r="C70" s="3" t="s">
        <v>96</v>
      </c>
      <c r="D70" s="29">
        <v>181000</v>
      </c>
      <c r="E70" s="57">
        <v>200000</v>
      </c>
      <c r="F70" s="60">
        <v>181000</v>
      </c>
      <c r="G70" s="45" t="s">
        <v>97</v>
      </c>
    </row>
    <row r="71" spans="1:7" ht="51" customHeight="1" x14ac:dyDescent="0.25">
      <c r="A71" s="12"/>
      <c r="B71" s="14">
        <f t="shared" si="0"/>
        <v>42</v>
      </c>
      <c r="C71" s="3" t="s">
        <v>98</v>
      </c>
      <c r="D71" s="29">
        <v>144000</v>
      </c>
      <c r="E71" s="57">
        <v>155000</v>
      </c>
      <c r="F71" s="60">
        <v>144000</v>
      </c>
      <c r="G71" s="45" t="s">
        <v>99</v>
      </c>
    </row>
    <row r="72" spans="1:7" x14ac:dyDescent="0.25">
      <c r="A72" s="12"/>
      <c r="B72" s="53"/>
      <c r="C72" s="16" t="s">
        <v>100</v>
      </c>
      <c r="D72" s="32">
        <f>SUM(D70:D71)</f>
        <v>325000</v>
      </c>
      <c r="E72" s="54">
        <f>SUM(E70:E71)</f>
        <v>355000</v>
      </c>
      <c r="F72" s="55">
        <f>SUM(F70:F71)</f>
        <v>325000</v>
      </c>
      <c r="G72" s="46"/>
    </row>
    <row r="73" spans="1:7" x14ac:dyDescent="0.25">
      <c r="A73" s="12"/>
      <c r="B73" s="20"/>
      <c r="C73" s="8"/>
      <c r="D73" s="26"/>
      <c r="E73" s="41"/>
      <c r="F73" s="56"/>
      <c r="G73" s="46"/>
    </row>
    <row r="74" spans="1:7" x14ac:dyDescent="0.25">
      <c r="A74" s="12"/>
      <c r="B74" s="53"/>
      <c r="C74" s="16" t="s">
        <v>101</v>
      </c>
      <c r="D74" s="32"/>
      <c r="E74" s="54"/>
      <c r="F74" s="55"/>
      <c r="G74" s="46"/>
    </row>
    <row r="75" spans="1:7" x14ac:dyDescent="0.25">
      <c r="A75" s="12"/>
      <c r="B75" s="14">
        <f>+B71+1</f>
        <v>43</v>
      </c>
      <c r="C75" s="62" t="s">
        <v>102</v>
      </c>
      <c r="D75" s="29">
        <v>63000</v>
      </c>
      <c r="E75" s="57">
        <v>100000</v>
      </c>
      <c r="F75" s="60">
        <v>63000</v>
      </c>
      <c r="G75" s="45" t="s">
        <v>103</v>
      </c>
    </row>
    <row r="76" spans="1:7" ht="24" x14ac:dyDescent="0.25">
      <c r="A76" s="12"/>
      <c r="B76" s="14">
        <f t="shared" si="0"/>
        <v>44</v>
      </c>
      <c r="C76" s="62" t="s">
        <v>104</v>
      </c>
      <c r="D76" s="29">
        <v>25000</v>
      </c>
      <c r="E76" s="57">
        <v>75000</v>
      </c>
      <c r="F76" s="60">
        <v>25000</v>
      </c>
      <c r="G76" s="46" t="s">
        <v>105</v>
      </c>
    </row>
    <row r="77" spans="1:7" ht="36" x14ac:dyDescent="0.25">
      <c r="A77" s="12"/>
      <c r="B77" s="89">
        <f t="shared" si="0"/>
        <v>45</v>
      </c>
      <c r="C77" s="64" t="s">
        <v>106</v>
      </c>
      <c r="D77" s="29">
        <v>44000</v>
      </c>
      <c r="E77" s="57">
        <v>100000</v>
      </c>
      <c r="F77" s="60">
        <v>0</v>
      </c>
      <c r="G77" s="46" t="s">
        <v>107</v>
      </c>
    </row>
    <row r="78" spans="1:7" ht="36" x14ac:dyDescent="0.25">
      <c r="A78" s="12"/>
      <c r="B78" s="89">
        <f t="shared" si="0"/>
        <v>46</v>
      </c>
      <c r="C78" s="3" t="s">
        <v>108</v>
      </c>
      <c r="D78" s="29">
        <v>1960000</v>
      </c>
      <c r="E78" s="57">
        <v>2760000</v>
      </c>
      <c r="F78" s="60">
        <v>1960000</v>
      </c>
      <c r="G78" s="46" t="s">
        <v>109</v>
      </c>
    </row>
    <row r="79" spans="1:7" ht="27" customHeight="1" x14ac:dyDescent="0.25">
      <c r="A79" s="12"/>
      <c r="B79" s="89">
        <f t="shared" ref="B79:B83" si="3">+B78+1</f>
        <v>47</v>
      </c>
      <c r="C79" s="3" t="s">
        <v>110</v>
      </c>
      <c r="D79" s="29">
        <v>1600000</v>
      </c>
      <c r="E79" s="57">
        <v>1900000</v>
      </c>
      <c r="F79" s="60">
        <v>1560000</v>
      </c>
      <c r="G79" s="45" t="s">
        <v>111</v>
      </c>
    </row>
    <row r="80" spans="1:7" ht="36" x14ac:dyDescent="0.25">
      <c r="A80" s="12"/>
      <c r="B80" s="89">
        <f t="shared" si="3"/>
        <v>48</v>
      </c>
      <c r="C80" s="3" t="s">
        <v>112</v>
      </c>
      <c r="D80" s="29">
        <v>430000</v>
      </c>
      <c r="E80" s="57">
        <v>470000</v>
      </c>
      <c r="F80" s="60">
        <v>430000</v>
      </c>
      <c r="G80" s="46" t="s">
        <v>113</v>
      </c>
    </row>
    <row r="81" spans="1:7" ht="36" x14ac:dyDescent="0.25">
      <c r="A81" s="12"/>
      <c r="B81" s="89">
        <f t="shared" si="3"/>
        <v>49</v>
      </c>
      <c r="C81" s="3" t="s">
        <v>114</v>
      </c>
      <c r="D81" s="29">
        <v>402000</v>
      </c>
      <c r="E81" s="60">
        <v>0</v>
      </c>
      <c r="F81" s="60">
        <v>0</v>
      </c>
      <c r="G81" s="46" t="s">
        <v>115</v>
      </c>
    </row>
    <row r="82" spans="1:7" ht="24" x14ac:dyDescent="0.25">
      <c r="A82" s="12"/>
      <c r="B82" s="89">
        <f t="shared" si="3"/>
        <v>50</v>
      </c>
      <c r="C82" s="3" t="s">
        <v>116</v>
      </c>
      <c r="D82" s="29">
        <v>83000</v>
      </c>
      <c r="E82" s="57">
        <v>200000</v>
      </c>
      <c r="F82" s="60">
        <v>83000</v>
      </c>
      <c r="G82" s="46" t="s">
        <v>117</v>
      </c>
    </row>
    <row r="83" spans="1:7" ht="36" x14ac:dyDescent="0.25">
      <c r="A83" s="12"/>
      <c r="B83" s="89">
        <f t="shared" si="3"/>
        <v>51</v>
      </c>
      <c r="C83" s="3" t="s">
        <v>118</v>
      </c>
      <c r="D83" s="60">
        <v>0</v>
      </c>
      <c r="E83" s="57">
        <v>30000</v>
      </c>
      <c r="F83" s="60">
        <v>0</v>
      </c>
      <c r="G83" s="46" t="s">
        <v>119</v>
      </c>
    </row>
    <row r="84" spans="1:7" ht="84.6" customHeight="1" x14ac:dyDescent="0.25">
      <c r="A84" s="12"/>
      <c r="B84" s="14">
        <f t="shared" ref="B84:B101" si="4">+B83+1</f>
        <v>52</v>
      </c>
      <c r="C84" s="3" t="s">
        <v>120</v>
      </c>
      <c r="D84" s="60">
        <v>0</v>
      </c>
      <c r="E84" s="57">
        <v>200000</v>
      </c>
      <c r="F84" s="60">
        <v>200000</v>
      </c>
      <c r="G84" s="79" t="s">
        <v>369</v>
      </c>
    </row>
    <row r="85" spans="1:7" ht="24" x14ac:dyDescent="0.25">
      <c r="A85" s="12"/>
      <c r="B85" s="89">
        <f t="shared" si="4"/>
        <v>53</v>
      </c>
      <c r="C85" s="5" t="s">
        <v>121</v>
      </c>
      <c r="D85" s="82">
        <v>1156000</v>
      </c>
      <c r="E85" s="83">
        <v>1156000</v>
      </c>
      <c r="F85" s="84">
        <v>944000</v>
      </c>
      <c r="G85" s="45" t="s">
        <v>122</v>
      </c>
    </row>
    <row r="86" spans="1:7" ht="24" x14ac:dyDescent="0.25">
      <c r="A86" s="12"/>
      <c r="B86" s="14">
        <f t="shared" si="4"/>
        <v>54</v>
      </c>
      <c r="C86" s="3" t="s">
        <v>123</v>
      </c>
      <c r="D86" s="29">
        <v>353000</v>
      </c>
      <c r="E86" s="66">
        <v>420000</v>
      </c>
      <c r="F86" s="60">
        <v>353000</v>
      </c>
      <c r="G86" s="46" t="s">
        <v>124</v>
      </c>
    </row>
    <row r="87" spans="1:7" ht="15" customHeight="1" x14ac:dyDescent="0.25">
      <c r="A87" s="12"/>
      <c r="B87" s="14">
        <f t="shared" si="4"/>
        <v>55</v>
      </c>
      <c r="C87" s="5" t="s">
        <v>125</v>
      </c>
      <c r="D87" s="29">
        <v>89000</v>
      </c>
      <c r="E87" s="66">
        <v>0</v>
      </c>
      <c r="F87" s="60">
        <v>0</v>
      </c>
      <c r="G87" s="45" t="s">
        <v>126</v>
      </c>
    </row>
    <row r="88" spans="1:7" ht="24" x14ac:dyDescent="0.25">
      <c r="B88" s="20">
        <f t="shared" si="4"/>
        <v>56</v>
      </c>
      <c r="C88" s="8" t="s">
        <v>127</v>
      </c>
      <c r="D88" s="26">
        <v>10000</v>
      </c>
      <c r="E88" s="59">
        <v>10000</v>
      </c>
      <c r="F88" s="56">
        <v>10000</v>
      </c>
      <c r="G88" s="46" t="s">
        <v>128</v>
      </c>
    </row>
    <row r="89" spans="1:7" ht="24" x14ac:dyDescent="0.25">
      <c r="B89" s="20">
        <f t="shared" si="4"/>
        <v>57</v>
      </c>
      <c r="C89" s="8" t="s">
        <v>129</v>
      </c>
      <c r="D89" s="26">
        <v>97000</v>
      </c>
      <c r="E89" s="41">
        <v>100000</v>
      </c>
      <c r="F89" s="56">
        <v>97000</v>
      </c>
      <c r="G89" s="46" t="s">
        <v>130</v>
      </c>
    </row>
    <row r="90" spans="1:7" ht="36" x14ac:dyDescent="0.25">
      <c r="B90" s="90">
        <f>+B89+1</f>
        <v>58</v>
      </c>
      <c r="C90" s="5" t="s">
        <v>131</v>
      </c>
      <c r="D90" s="60">
        <v>39000</v>
      </c>
      <c r="E90" s="57">
        <v>100000</v>
      </c>
      <c r="F90" s="60">
        <v>39000</v>
      </c>
      <c r="G90" s="46" t="s">
        <v>132</v>
      </c>
    </row>
    <row r="91" spans="1:7" ht="24" x14ac:dyDescent="0.25">
      <c r="B91" s="88">
        <f t="shared" si="4"/>
        <v>59</v>
      </c>
      <c r="C91" s="5" t="s">
        <v>133</v>
      </c>
      <c r="D91" s="29">
        <v>166000</v>
      </c>
      <c r="E91" s="57">
        <v>432441</v>
      </c>
      <c r="F91" s="60">
        <v>166000</v>
      </c>
      <c r="G91" s="46" t="s">
        <v>134</v>
      </c>
    </row>
    <row r="92" spans="1:7" ht="36" x14ac:dyDescent="0.25">
      <c r="B92" s="90">
        <f t="shared" si="4"/>
        <v>60</v>
      </c>
      <c r="C92" s="3" t="s">
        <v>135</v>
      </c>
      <c r="D92" s="60">
        <v>0</v>
      </c>
      <c r="E92" s="57">
        <v>379148</v>
      </c>
      <c r="F92" s="60">
        <v>100000</v>
      </c>
      <c r="G92" s="46" t="s">
        <v>136</v>
      </c>
    </row>
    <row r="93" spans="1:7" x14ac:dyDescent="0.25">
      <c r="B93" s="90">
        <f t="shared" si="4"/>
        <v>61</v>
      </c>
      <c r="C93" s="3" t="s">
        <v>137</v>
      </c>
      <c r="D93" s="29">
        <v>10000</v>
      </c>
      <c r="E93" s="66">
        <v>0</v>
      </c>
      <c r="F93" s="60">
        <v>0</v>
      </c>
      <c r="G93" s="45" t="s">
        <v>138</v>
      </c>
    </row>
    <row r="94" spans="1:7" ht="24" x14ac:dyDescent="0.25">
      <c r="B94" s="88">
        <f t="shared" si="4"/>
        <v>62</v>
      </c>
      <c r="C94" s="3" t="s">
        <v>139</v>
      </c>
      <c r="D94" s="29">
        <v>152000</v>
      </c>
      <c r="E94" s="57">
        <v>1340000</v>
      </c>
      <c r="F94" s="60">
        <v>200000</v>
      </c>
      <c r="G94" s="46" t="s">
        <v>140</v>
      </c>
    </row>
    <row r="95" spans="1:7" ht="24" x14ac:dyDescent="0.25">
      <c r="B95" s="88">
        <f t="shared" si="4"/>
        <v>63</v>
      </c>
      <c r="C95" s="3" t="s">
        <v>141</v>
      </c>
      <c r="D95" s="29">
        <v>140000</v>
      </c>
      <c r="E95" s="57">
        <v>150000</v>
      </c>
      <c r="F95" s="60">
        <v>140000</v>
      </c>
      <c r="G95" s="46" t="s">
        <v>142</v>
      </c>
    </row>
    <row r="96" spans="1:7" ht="36" x14ac:dyDescent="0.25">
      <c r="B96" s="88">
        <f t="shared" si="4"/>
        <v>64</v>
      </c>
      <c r="C96" s="3" t="s">
        <v>143</v>
      </c>
      <c r="D96" s="29">
        <v>273000</v>
      </c>
      <c r="E96" s="57">
        <v>554750</v>
      </c>
      <c r="F96" s="60">
        <v>273000</v>
      </c>
      <c r="G96" s="46" t="s">
        <v>144</v>
      </c>
    </row>
    <row r="97" spans="1:7" ht="24" x14ac:dyDescent="0.25">
      <c r="B97" s="88">
        <f t="shared" si="4"/>
        <v>65</v>
      </c>
      <c r="C97" s="3" t="s">
        <v>145</v>
      </c>
      <c r="D97" s="66">
        <v>0</v>
      </c>
      <c r="E97" s="57">
        <v>70000</v>
      </c>
      <c r="F97" s="60">
        <v>35000</v>
      </c>
      <c r="G97" s="46" t="s">
        <v>146</v>
      </c>
    </row>
    <row r="98" spans="1:7" ht="24" x14ac:dyDescent="0.25">
      <c r="B98" s="88">
        <f t="shared" si="4"/>
        <v>66</v>
      </c>
      <c r="C98" s="3" t="s">
        <v>147</v>
      </c>
      <c r="D98" s="29">
        <v>1540000</v>
      </c>
      <c r="E98" s="57">
        <v>2000000</v>
      </c>
      <c r="F98" s="60">
        <v>1540000</v>
      </c>
      <c r="G98" s="46" t="s">
        <v>148</v>
      </c>
    </row>
    <row r="99" spans="1:7" ht="36" x14ac:dyDescent="0.25">
      <c r="B99" s="88">
        <f t="shared" si="4"/>
        <v>67</v>
      </c>
      <c r="C99" s="5" t="s">
        <v>149</v>
      </c>
      <c r="D99" s="29">
        <v>705000</v>
      </c>
      <c r="E99" s="57">
        <v>1325592</v>
      </c>
      <c r="F99" s="60">
        <v>705000</v>
      </c>
      <c r="G99" s="46" t="s">
        <v>150</v>
      </c>
    </row>
    <row r="100" spans="1:7" ht="12" customHeight="1" x14ac:dyDescent="0.25">
      <c r="B100" s="88">
        <f t="shared" si="4"/>
        <v>68</v>
      </c>
      <c r="C100" s="3" t="s">
        <v>151</v>
      </c>
      <c r="D100" s="29">
        <v>10000</v>
      </c>
      <c r="E100" s="66">
        <v>0</v>
      </c>
      <c r="F100" s="60">
        <v>0</v>
      </c>
      <c r="G100" s="46" t="s">
        <v>152</v>
      </c>
    </row>
    <row r="101" spans="1:7" ht="24.75" customHeight="1" x14ac:dyDescent="0.25">
      <c r="B101" s="88">
        <f t="shared" si="4"/>
        <v>69</v>
      </c>
      <c r="C101" s="3" t="s">
        <v>153</v>
      </c>
      <c r="D101" s="29">
        <v>293000</v>
      </c>
      <c r="E101" s="66">
        <v>0</v>
      </c>
      <c r="F101" s="60">
        <v>0</v>
      </c>
      <c r="G101" s="46" t="s">
        <v>154</v>
      </c>
    </row>
    <row r="102" spans="1:7" x14ac:dyDescent="0.25">
      <c r="B102" s="93"/>
      <c r="C102" s="6" t="s">
        <v>155</v>
      </c>
      <c r="D102" s="31">
        <f>SUM(D75:D101)</f>
        <v>9640000</v>
      </c>
      <c r="E102" s="68">
        <f>SUM(E75:E101)</f>
        <v>13872931</v>
      </c>
      <c r="F102" s="69">
        <f>SUM(F75:F101)</f>
        <v>8923000</v>
      </c>
      <c r="G102" s="46"/>
    </row>
    <row r="103" spans="1:7" ht="12" customHeight="1" x14ac:dyDescent="0.25">
      <c r="B103" s="92"/>
      <c r="D103" s="3"/>
      <c r="E103" s="3"/>
      <c r="F103" s="3"/>
      <c r="G103" s="3"/>
    </row>
    <row r="104" spans="1:7" x14ac:dyDescent="0.25">
      <c r="B104" s="93"/>
      <c r="C104" s="6" t="s">
        <v>156</v>
      </c>
      <c r="D104" s="31"/>
      <c r="E104" s="68"/>
      <c r="F104" s="69"/>
      <c r="G104" s="46"/>
    </row>
    <row r="105" spans="1:7" ht="24" x14ac:dyDescent="0.25">
      <c r="B105" s="88">
        <f>+B101+1</f>
        <v>70</v>
      </c>
      <c r="C105" s="3" t="s">
        <v>157</v>
      </c>
      <c r="D105" s="29">
        <v>421000</v>
      </c>
      <c r="E105" s="57">
        <v>421000</v>
      </c>
      <c r="F105" s="60">
        <v>421000</v>
      </c>
      <c r="G105" s="46" t="s">
        <v>158</v>
      </c>
    </row>
    <row r="106" spans="1:7" x14ac:dyDescent="0.25">
      <c r="B106" s="20"/>
      <c r="D106" s="29"/>
      <c r="E106" s="57"/>
      <c r="F106" s="60"/>
      <c r="G106" s="46"/>
    </row>
    <row r="107" spans="1:7" x14ac:dyDescent="0.25">
      <c r="B107" s="53"/>
      <c r="C107" s="6" t="s">
        <v>159</v>
      </c>
      <c r="D107" s="69">
        <f>+D10+D14+D20+D24+D28+D37+D44+D48+D58+D62+D68+D72+D102+D105</f>
        <v>22594000</v>
      </c>
      <c r="E107" s="69">
        <f>+E10+E14+E20+E24+E28+E37+E44+E48+E58+E62+E68+E72+E102+E105</f>
        <v>38282931</v>
      </c>
      <c r="F107" s="69">
        <f>+F10+F14+F20+F24+F28+F37+F44+F48+F58+F62+F68+F72+F102+F105</f>
        <v>23584000</v>
      </c>
      <c r="G107" s="3"/>
    </row>
    <row r="108" spans="1:7" x14ac:dyDescent="0.25">
      <c r="B108" s="20"/>
      <c r="D108" s="29"/>
      <c r="E108" s="57"/>
      <c r="F108" s="3"/>
      <c r="G108" s="3"/>
    </row>
    <row r="109" spans="1:7" x14ac:dyDescent="0.25">
      <c r="A109" s="2" t="s">
        <v>5</v>
      </c>
      <c r="B109" s="8"/>
      <c r="C109" s="10" t="s">
        <v>160</v>
      </c>
      <c r="D109" s="70"/>
      <c r="E109" s="71"/>
      <c r="F109" s="71"/>
      <c r="G109" s="34"/>
    </row>
    <row r="110" spans="1:7" ht="48" x14ac:dyDescent="0.25">
      <c r="B110" s="103">
        <f>+B105+1</f>
        <v>71</v>
      </c>
      <c r="C110" s="67" t="s">
        <v>161</v>
      </c>
      <c r="D110" s="72">
        <v>5746000</v>
      </c>
      <c r="E110" s="72">
        <v>5746000</v>
      </c>
      <c r="F110" s="69">
        <v>5978000</v>
      </c>
      <c r="G110" s="94" t="s">
        <v>162</v>
      </c>
    </row>
    <row r="111" spans="1:7" ht="14.1" customHeight="1" x14ac:dyDescent="0.25">
      <c r="B111" s="8"/>
      <c r="D111" s="29"/>
      <c r="E111" s="7"/>
      <c r="F111" s="7"/>
      <c r="G111" s="46"/>
    </row>
    <row r="112" spans="1:7" x14ac:dyDescent="0.25">
      <c r="A112" s="2" t="s">
        <v>5</v>
      </c>
      <c r="B112" s="8"/>
      <c r="C112" s="10" t="s">
        <v>163</v>
      </c>
      <c r="D112" s="29"/>
      <c r="E112" s="7"/>
      <c r="F112" s="28"/>
      <c r="G112" s="46"/>
    </row>
    <row r="113" spans="2:7" ht="24.6" customHeight="1" x14ac:dyDescent="0.25">
      <c r="B113" s="102">
        <f>+B110+1</f>
        <v>72</v>
      </c>
      <c r="C113" s="102" t="s">
        <v>164</v>
      </c>
      <c r="D113" s="29">
        <v>8250000</v>
      </c>
      <c r="E113" s="7"/>
      <c r="F113" s="29">
        <v>9250000</v>
      </c>
      <c r="G113" s="39" t="s">
        <v>361</v>
      </c>
    </row>
    <row r="114" spans="2:7" ht="36" x14ac:dyDescent="0.25">
      <c r="B114" s="102">
        <f>+B113+1</f>
        <v>73</v>
      </c>
      <c r="C114" s="8" t="s">
        <v>165</v>
      </c>
      <c r="D114" s="26">
        <v>3375000</v>
      </c>
      <c r="E114" s="17"/>
      <c r="F114" s="26">
        <v>3375000</v>
      </c>
      <c r="G114" s="39" t="s">
        <v>166</v>
      </c>
    </row>
    <row r="115" spans="2:7" ht="15" customHeight="1" x14ac:dyDescent="0.25">
      <c r="B115" s="102">
        <f t="shared" ref="B115:B121" si="5">+B114+1</f>
        <v>74</v>
      </c>
      <c r="C115" s="8" t="s">
        <v>167</v>
      </c>
      <c r="D115" s="26">
        <v>682000</v>
      </c>
      <c r="E115" s="17"/>
      <c r="F115" s="44">
        <v>682000</v>
      </c>
      <c r="G115" s="39" t="s">
        <v>168</v>
      </c>
    </row>
    <row r="116" spans="2:7" ht="35.4" customHeight="1" x14ac:dyDescent="0.25">
      <c r="B116" s="102">
        <f t="shared" si="5"/>
        <v>75</v>
      </c>
      <c r="C116" s="3" t="s">
        <v>169</v>
      </c>
      <c r="D116" s="29">
        <v>2166000</v>
      </c>
      <c r="E116" s="7"/>
      <c r="F116" s="29">
        <v>2231000</v>
      </c>
      <c r="G116" s="39" t="s">
        <v>170</v>
      </c>
    </row>
    <row r="117" spans="2:7" ht="39" customHeight="1" x14ac:dyDescent="0.25">
      <c r="B117" s="102">
        <f t="shared" si="5"/>
        <v>76</v>
      </c>
      <c r="C117" s="3" t="s">
        <v>171</v>
      </c>
      <c r="D117" s="29">
        <v>2166000</v>
      </c>
      <c r="E117" s="7"/>
      <c r="F117" s="29">
        <v>2231000</v>
      </c>
      <c r="G117" s="39" t="s">
        <v>172</v>
      </c>
    </row>
    <row r="118" spans="2:7" ht="51.6" customHeight="1" x14ac:dyDescent="0.25">
      <c r="B118" s="102">
        <f t="shared" si="5"/>
        <v>77</v>
      </c>
      <c r="C118" s="3" t="s">
        <v>173</v>
      </c>
      <c r="D118" s="66">
        <v>0</v>
      </c>
      <c r="E118" s="7"/>
      <c r="F118" s="29">
        <v>2200000</v>
      </c>
      <c r="G118" s="39" t="s">
        <v>174</v>
      </c>
    </row>
    <row r="119" spans="2:7" ht="39" customHeight="1" x14ac:dyDescent="0.25">
      <c r="B119" s="3">
        <f t="shared" si="5"/>
        <v>78</v>
      </c>
      <c r="C119" s="3" t="s">
        <v>175</v>
      </c>
      <c r="D119" s="29">
        <v>878000</v>
      </c>
      <c r="E119" s="7"/>
      <c r="F119" s="29">
        <v>904000</v>
      </c>
      <c r="G119" s="79" t="s">
        <v>176</v>
      </c>
    </row>
    <row r="120" spans="2:7" x14ac:dyDescent="0.25">
      <c r="B120" s="65">
        <f t="shared" si="5"/>
        <v>79</v>
      </c>
      <c r="C120" s="3" t="s">
        <v>177</v>
      </c>
      <c r="D120" s="29"/>
      <c r="E120" s="7"/>
      <c r="F120" s="58">
        <v>1200000</v>
      </c>
      <c r="G120" s="39" t="s">
        <v>178</v>
      </c>
    </row>
    <row r="121" spans="2:7" ht="12" customHeight="1" x14ac:dyDescent="0.25">
      <c r="B121" s="8">
        <f t="shared" si="5"/>
        <v>80</v>
      </c>
      <c r="C121" s="8" t="s">
        <v>179</v>
      </c>
      <c r="D121" s="26">
        <v>900000</v>
      </c>
      <c r="E121" s="17"/>
      <c r="F121" s="26">
        <v>900000</v>
      </c>
      <c r="G121" s="39" t="s">
        <v>180</v>
      </c>
    </row>
    <row r="122" spans="2:7" x14ac:dyDescent="0.25">
      <c r="B122" s="8">
        <f t="shared" ref="B122:B130" si="6">+B121+1</f>
        <v>81</v>
      </c>
      <c r="C122" s="8" t="s">
        <v>181</v>
      </c>
      <c r="D122" s="26">
        <v>1500000</v>
      </c>
      <c r="E122" s="17"/>
      <c r="F122" s="26">
        <v>1500000</v>
      </c>
      <c r="G122" s="39" t="s">
        <v>182</v>
      </c>
    </row>
    <row r="123" spans="2:7" ht="37.200000000000003" customHeight="1" x14ac:dyDescent="0.25">
      <c r="B123" s="102">
        <f t="shared" si="6"/>
        <v>82</v>
      </c>
      <c r="C123" s="102" t="s">
        <v>183</v>
      </c>
      <c r="D123" s="29">
        <v>1000000</v>
      </c>
      <c r="E123" s="7"/>
      <c r="F123" s="29">
        <v>1000000</v>
      </c>
      <c r="G123" s="39" t="s">
        <v>184</v>
      </c>
    </row>
    <row r="124" spans="2:7" ht="51" customHeight="1" x14ac:dyDescent="0.25">
      <c r="B124" s="102">
        <f>+B123+1</f>
        <v>83</v>
      </c>
      <c r="C124" s="102" t="s">
        <v>185</v>
      </c>
      <c r="D124" s="66">
        <v>0</v>
      </c>
      <c r="E124" s="7"/>
      <c r="F124" s="29">
        <v>6000000</v>
      </c>
      <c r="G124" s="39" t="s">
        <v>186</v>
      </c>
    </row>
    <row r="125" spans="2:7" ht="27" customHeight="1" x14ac:dyDescent="0.25">
      <c r="B125" s="3">
        <f>+B124+1</f>
        <v>84</v>
      </c>
      <c r="C125" s="3" t="s">
        <v>187</v>
      </c>
      <c r="D125" s="29">
        <v>300000</v>
      </c>
      <c r="E125" s="7"/>
      <c r="F125" s="29">
        <v>300000</v>
      </c>
      <c r="G125" s="39" t="s">
        <v>188</v>
      </c>
    </row>
    <row r="126" spans="2:7" ht="24" x14ac:dyDescent="0.25">
      <c r="B126" s="8">
        <f t="shared" si="6"/>
        <v>85</v>
      </c>
      <c r="C126" s="8" t="s">
        <v>189</v>
      </c>
      <c r="D126" s="26">
        <v>1332000</v>
      </c>
      <c r="E126" s="17"/>
      <c r="F126" s="26">
        <v>1332000</v>
      </c>
      <c r="G126" s="39" t="s">
        <v>190</v>
      </c>
    </row>
    <row r="127" spans="2:7" x14ac:dyDescent="0.25">
      <c r="B127" s="8">
        <f t="shared" si="6"/>
        <v>86</v>
      </c>
      <c r="C127" s="8" t="s">
        <v>191</v>
      </c>
      <c r="D127" s="26">
        <v>700000</v>
      </c>
      <c r="E127" s="17"/>
      <c r="F127" s="26">
        <v>700000</v>
      </c>
      <c r="G127" s="39" t="s">
        <v>192</v>
      </c>
    </row>
    <row r="128" spans="2:7" ht="24" x14ac:dyDescent="0.25">
      <c r="B128" s="8">
        <f t="shared" si="6"/>
        <v>87</v>
      </c>
      <c r="C128" s="8" t="s">
        <v>193</v>
      </c>
      <c r="D128" s="26">
        <v>400000</v>
      </c>
      <c r="E128" s="17"/>
      <c r="F128" s="26">
        <v>400000</v>
      </c>
      <c r="G128" s="39" t="s">
        <v>194</v>
      </c>
    </row>
    <row r="129" spans="1:7" ht="24" x14ac:dyDescent="0.25">
      <c r="B129" s="8">
        <f t="shared" si="6"/>
        <v>88</v>
      </c>
      <c r="C129" s="8" t="s">
        <v>195</v>
      </c>
      <c r="D129" s="26">
        <v>500000</v>
      </c>
      <c r="E129" s="17"/>
      <c r="F129" s="26">
        <v>500000</v>
      </c>
      <c r="G129" s="39" t="s">
        <v>196</v>
      </c>
    </row>
    <row r="130" spans="1:7" ht="36" customHeight="1" x14ac:dyDescent="0.25">
      <c r="B130" s="8">
        <f t="shared" si="6"/>
        <v>89</v>
      </c>
      <c r="C130" s="8" t="s">
        <v>197</v>
      </c>
      <c r="D130" s="26">
        <v>750000</v>
      </c>
      <c r="E130" s="17"/>
      <c r="F130" s="66">
        <v>0</v>
      </c>
      <c r="G130" s="38" t="s">
        <v>198</v>
      </c>
    </row>
    <row r="131" spans="1:7" x14ac:dyDescent="0.25">
      <c r="A131" s="2" t="s">
        <v>7</v>
      </c>
      <c r="B131" s="8"/>
      <c r="C131" s="16" t="s">
        <v>199</v>
      </c>
      <c r="D131" s="32">
        <f>SUM(D113:D130)</f>
        <v>24899000</v>
      </c>
      <c r="E131" s="52">
        <f>SUM(E113:E130)</f>
        <v>0</v>
      </c>
      <c r="F131" s="32">
        <f>SUM(F113:F130)</f>
        <v>34705000</v>
      </c>
      <c r="G131" s="35"/>
    </row>
    <row r="132" spans="1:7" x14ac:dyDescent="0.25">
      <c r="B132" s="8"/>
      <c r="D132" s="29"/>
      <c r="E132" s="7"/>
      <c r="F132" s="28"/>
      <c r="G132" s="35"/>
    </row>
    <row r="133" spans="1:7" x14ac:dyDescent="0.25">
      <c r="A133" s="2" t="s">
        <v>5</v>
      </c>
      <c r="B133" s="8"/>
      <c r="C133" s="16" t="s">
        <v>200</v>
      </c>
      <c r="D133" s="29"/>
      <c r="E133" s="7"/>
      <c r="F133" s="28"/>
      <c r="G133" s="35"/>
    </row>
    <row r="134" spans="1:7" x14ac:dyDescent="0.25">
      <c r="A134" s="2" t="s">
        <v>7</v>
      </c>
      <c r="B134" s="8"/>
      <c r="C134" s="8" t="s">
        <v>201</v>
      </c>
      <c r="D134" s="29"/>
      <c r="E134" s="7"/>
      <c r="F134" s="28"/>
      <c r="G134" s="35"/>
    </row>
    <row r="135" spans="1:7" x14ac:dyDescent="0.25">
      <c r="B135" s="8"/>
      <c r="C135" s="19" t="s">
        <v>202</v>
      </c>
      <c r="D135" s="29"/>
      <c r="E135" s="7"/>
      <c r="F135" s="28"/>
      <c r="G135" s="35"/>
    </row>
    <row r="136" spans="1:7" ht="50.25" customHeight="1" x14ac:dyDescent="0.25">
      <c r="B136" s="102">
        <f>+B130+1</f>
        <v>90</v>
      </c>
      <c r="C136" s="102" t="s">
        <v>203</v>
      </c>
      <c r="D136" s="29">
        <v>26161000</v>
      </c>
      <c r="E136" s="57">
        <v>23521000</v>
      </c>
      <c r="F136" s="57">
        <f>26559000+260000+466000</f>
        <v>27285000</v>
      </c>
      <c r="G136" s="39" t="s">
        <v>365</v>
      </c>
    </row>
    <row r="137" spans="1:7" ht="36.6" customHeight="1" x14ac:dyDescent="0.25">
      <c r="B137" s="102">
        <f>+B136+1</f>
        <v>91</v>
      </c>
      <c r="C137" s="102" t="s">
        <v>204</v>
      </c>
      <c r="D137" s="29">
        <v>19818000</v>
      </c>
      <c r="E137" s="57">
        <v>20518000</v>
      </c>
      <c r="F137" s="29">
        <v>20481000</v>
      </c>
      <c r="G137" s="39" t="s">
        <v>362</v>
      </c>
    </row>
    <row r="138" spans="1:7" ht="24" x14ac:dyDescent="0.25">
      <c r="B138" s="102">
        <f>+B137+1</f>
        <v>92</v>
      </c>
      <c r="C138" s="102" t="s">
        <v>205</v>
      </c>
      <c r="D138" s="29">
        <v>25868000</v>
      </c>
      <c r="E138" s="57">
        <v>25868000</v>
      </c>
      <c r="F138" s="29">
        <v>26462000</v>
      </c>
      <c r="G138" s="39" t="s">
        <v>206</v>
      </c>
    </row>
    <row r="139" spans="1:7" x14ac:dyDescent="0.25">
      <c r="B139" s="102"/>
      <c r="C139" s="102"/>
      <c r="D139" s="29"/>
      <c r="E139" s="7"/>
      <c r="F139" s="28"/>
      <c r="G139" s="35"/>
    </row>
    <row r="140" spans="1:7" x14ac:dyDescent="0.25">
      <c r="B140" s="102"/>
      <c r="C140" s="104" t="s">
        <v>207</v>
      </c>
      <c r="D140" s="29"/>
      <c r="E140" s="7"/>
      <c r="F140" s="28"/>
      <c r="G140" s="35"/>
    </row>
    <row r="141" spans="1:7" ht="54.6" customHeight="1" x14ac:dyDescent="0.25">
      <c r="B141" s="102">
        <f>+B138+1</f>
        <v>93</v>
      </c>
      <c r="C141" s="102" t="s">
        <v>208</v>
      </c>
      <c r="D141" s="82">
        <v>7760000</v>
      </c>
      <c r="E141" s="99">
        <v>7810684</v>
      </c>
      <c r="F141" s="82">
        <v>8053000</v>
      </c>
      <c r="G141" s="39" t="s">
        <v>364</v>
      </c>
    </row>
    <row r="142" spans="1:7" ht="24" x14ac:dyDescent="0.25">
      <c r="B142" s="102">
        <f>+B141+1</f>
        <v>94</v>
      </c>
      <c r="C142" s="102" t="s">
        <v>209</v>
      </c>
      <c r="D142" s="105">
        <v>2604000</v>
      </c>
      <c r="E142" s="99">
        <v>3336000</v>
      </c>
      <c r="F142" s="99">
        <v>2000000</v>
      </c>
      <c r="G142" s="45" t="s">
        <v>210</v>
      </c>
    </row>
    <row r="143" spans="1:7" ht="36" x14ac:dyDescent="0.25">
      <c r="B143" s="102">
        <f>+B142+1</f>
        <v>95</v>
      </c>
      <c r="C143" s="102" t="s">
        <v>211</v>
      </c>
      <c r="D143" s="82">
        <v>743000</v>
      </c>
      <c r="E143" s="99">
        <v>800000</v>
      </c>
      <c r="F143" s="82">
        <v>743000</v>
      </c>
      <c r="G143" s="38" t="s">
        <v>212</v>
      </c>
    </row>
    <row r="144" spans="1:7" ht="24" x14ac:dyDescent="0.25">
      <c r="B144" s="102">
        <f>+B143+1</f>
        <v>96</v>
      </c>
      <c r="C144" s="102" t="s">
        <v>213</v>
      </c>
      <c r="D144" s="82">
        <v>2681000</v>
      </c>
      <c r="E144" s="99">
        <v>2350000</v>
      </c>
      <c r="F144" s="82">
        <v>2350000</v>
      </c>
      <c r="G144" s="38" t="s">
        <v>214</v>
      </c>
    </row>
    <row r="145" spans="1:7" x14ac:dyDescent="0.25">
      <c r="B145" s="8"/>
      <c r="D145" s="29"/>
      <c r="E145" s="7"/>
      <c r="F145" s="29"/>
      <c r="G145" s="35"/>
    </row>
    <row r="146" spans="1:7" x14ac:dyDescent="0.25">
      <c r="B146" s="8"/>
      <c r="C146" s="19" t="s">
        <v>215</v>
      </c>
      <c r="D146" s="29"/>
      <c r="E146" s="7"/>
      <c r="F146" s="29"/>
      <c r="G146" s="35"/>
    </row>
    <row r="147" spans="1:7" ht="24" x14ac:dyDescent="0.25">
      <c r="B147" s="8">
        <f>+B144+1</f>
        <v>97</v>
      </c>
      <c r="C147" s="3" t="s">
        <v>216</v>
      </c>
      <c r="D147" s="29">
        <v>140000</v>
      </c>
      <c r="E147" s="57">
        <v>200000</v>
      </c>
      <c r="F147" s="29">
        <v>140000</v>
      </c>
      <c r="G147" s="48" t="s">
        <v>217</v>
      </c>
    </row>
    <row r="148" spans="1:7" ht="24" x14ac:dyDescent="0.25">
      <c r="B148" s="8">
        <f>+B147+1</f>
        <v>98</v>
      </c>
      <c r="C148" s="3" t="s">
        <v>218</v>
      </c>
      <c r="D148" s="29">
        <v>2049000</v>
      </c>
      <c r="E148" s="57">
        <v>2200000</v>
      </c>
      <c r="F148" s="29">
        <v>2049000</v>
      </c>
      <c r="G148" s="48" t="s">
        <v>219</v>
      </c>
    </row>
    <row r="149" spans="1:7" ht="24" x14ac:dyDescent="0.25">
      <c r="B149" s="8">
        <f t="shared" ref="B149:B157" si="7">+B148+1</f>
        <v>99</v>
      </c>
      <c r="C149" s="3" t="s">
        <v>220</v>
      </c>
      <c r="D149" s="29">
        <v>872000</v>
      </c>
      <c r="E149" s="57">
        <v>2677000</v>
      </c>
      <c r="F149" s="29">
        <f>872000+200000</f>
        <v>1072000</v>
      </c>
      <c r="G149" s="39" t="s">
        <v>221</v>
      </c>
    </row>
    <row r="150" spans="1:7" x14ac:dyDescent="0.25">
      <c r="B150" s="8">
        <f t="shared" si="7"/>
        <v>100</v>
      </c>
      <c r="C150" s="3" t="s">
        <v>222</v>
      </c>
      <c r="D150" s="29">
        <v>525000</v>
      </c>
      <c r="E150" s="57">
        <v>619000</v>
      </c>
      <c r="F150" s="58">
        <f>525000+200000</f>
        <v>725000</v>
      </c>
      <c r="G150" s="42" t="s">
        <v>223</v>
      </c>
    </row>
    <row r="151" spans="1:7" ht="26.25" customHeight="1" x14ac:dyDescent="0.25">
      <c r="B151" s="8">
        <f t="shared" si="7"/>
        <v>101</v>
      </c>
      <c r="C151" s="3" t="s">
        <v>224</v>
      </c>
      <c r="D151" s="29">
        <v>290000</v>
      </c>
      <c r="E151" s="57">
        <v>350000</v>
      </c>
      <c r="F151" s="29">
        <v>290000</v>
      </c>
      <c r="G151" s="49" t="s">
        <v>225</v>
      </c>
    </row>
    <row r="152" spans="1:7" ht="24" x14ac:dyDescent="0.25">
      <c r="B152" s="8">
        <f t="shared" si="7"/>
        <v>102</v>
      </c>
      <c r="C152" s="3" t="s">
        <v>226</v>
      </c>
      <c r="D152" s="29">
        <v>695000</v>
      </c>
      <c r="E152" s="57">
        <v>800000</v>
      </c>
      <c r="F152" s="29">
        <v>695000</v>
      </c>
      <c r="G152" s="48" t="s">
        <v>227</v>
      </c>
    </row>
    <row r="153" spans="1:7" ht="24" x14ac:dyDescent="0.25">
      <c r="B153" s="8">
        <f t="shared" si="7"/>
        <v>103</v>
      </c>
      <c r="C153" s="3" t="s">
        <v>228</v>
      </c>
      <c r="D153" s="29">
        <v>1144000</v>
      </c>
      <c r="E153" s="57">
        <v>2000000</v>
      </c>
      <c r="F153" s="29">
        <v>1144000</v>
      </c>
      <c r="G153" s="48" t="s">
        <v>229</v>
      </c>
    </row>
    <row r="154" spans="1:7" x14ac:dyDescent="0.25">
      <c r="B154" s="8">
        <f t="shared" si="7"/>
        <v>104</v>
      </c>
      <c r="C154" s="3" t="s">
        <v>230</v>
      </c>
      <c r="D154" s="29">
        <v>221000</v>
      </c>
      <c r="E154" s="57">
        <v>350000</v>
      </c>
      <c r="F154" s="29">
        <v>221000</v>
      </c>
      <c r="G154" s="48" t="s">
        <v>231</v>
      </c>
    </row>
    <row r="155" spans="1:7" ht="24" x14ac:dyDescent="0.25">
      <c r="B155" s="8">
        <f t="shared" si="7"/>
        <v>105</v>
      </c>
      <c r="C155" s="3" t="s">
        <v>232</v>
      </c>
      <c r="D155" s="29">
        <v>398000</v>
      </c>
      <c r="E155" s="57">
        <v>700000</v>
      </c>
      <c r="F155" s="29">
        <f>398000 + 150000</f>
        <v>548000</v>
      </c>
      <c r="G155" s="39" t="s">
        <v>233</v>
      </c>
    </row>
    <row r="156" spans="1:7" ht="24" x14ac:dyDescent="0.25">
      <c r="B156" s="8">
        <f t="shared" si="7"/>
        <v>106</v>
      </c>
      <c r="C156" s="3" t="s">
        <v>234</v>
      </c>
      <c r="D156" s="29">
        <v>730000</v>
      </c>
      <c r="E156" s="57">
        <v>1500000</v>
      </c>
      <c r="F156" s="29">
        <v>730000</v>
      </c>
      <c r="G156" s="48" t="s">
        <v>235</v>
      </c>
    </row>
    <row r="157" spans="1:7" ht="28.2" customHeight="1" x14ac:dyDescent="0.25">
      <c r="B157" s="8">
        <f t="shared" si="7"/>
        <v>107</v>
      </c>
      <c r="C157" s="3" t="s">
        <v>236</v>
      </c>
      <c r="D157" s="29">
        <v>97000</v>
      </c>
      <c r="E157" s="57">
        <v>100000</v>
      </c>
      <c r="F157" s="29">
        <f>D157+135000</f>
        <v>232000</v>
      </c>
      <c r="G157" s="39" t="s">
        <v>237</v>
      </c>
    </row>
    <row r="158" spans="1:7" x14ac:dyDescent="0.25">
      <c r="B158" s="8"/>
      <c r="D158" s="14"/>
      <c r="E158" s="7"/>
      <c r="F158" s="23"/>
      <c r="G158" s="23"/>
    </row>
    <row r="159" spans="1:7" x14ac:dyDescent="0.25">
      <c r="A159" s="2" t="s">
        <v>7</v>
      </c>
      <c r="B159" s="8"/>
      <c r="C159" s="6" t="s">
        <v>238</v>
      </c>
      <c r="D159" s="29"/>
      <c r="E159" s="7"/>
      <c r="F159" s="28"/>
      <c r="G159" s="35"/>
    </row>
    <row r="160" spans="1:7" ht="48" x14ac:dyDescent="0.25">
      <c r="A160" s="12"/>
      <c r="B160" s="102">
        <f>+B157+1</f>
        <v>108</v>
      </c>
      <c r="C160" s="47" t="s">
        <v>239</v>
      </c>
      <c r="D160" s="96">
        <v>10000000</v>
      </c>
      <c r="E160" s="41"/>
      <c r="F160" s="108">
        <f>9235000+850000+250000+250000+111000</f>
        <v>10696000</v>
      </c>
      <c r="G160" s="39" t="s">
        <v>366</v>
      </c>
    </row>
    <row r="161" spans="1:7" ht="36" x14ac:dyDescent="0.25">
      <c r="B161" s="3">
        <f t="shared" ref="B161:B170" si="8">+B160+1</f>
        <v>109</v>
      </c>
      <c r="C161" s="14" t="s">
        <v>240</v>
      </c>
      <c r="D161" s="26"/>
      <c r="E161" s="41"/>
      <c r="F161" s="29">
        <f>2370000+135000</f>
        <v>2505000</v>
      </c>
      <c r="G161" s="38" t="s">
        <v>241</v>
      </c>
    </row>
    <row r="162" spans="1:7" ht="24" x14ac:dyDescent="0.25">
      <c r="B162" s="3">
        <f t="shared" si="8"/>
        <v>110</v>
      </c>
      <c r="C162" s="14" t="s">
        <v>242</v>
      </c>
      <c r="D162" s="29">
        <v>350000</v>
      </c>
      <c r="E162" s="41"/>
      <c r="F162" s="29">
        <v>1850000</v>
      </c>
      <c r="G162" s="38" t="s">
        <v>243</v>
      </c>
    </row>
    <row r="163" spans="1:7" ht="24" x14ac:dyDescent="0.25">
      <c r="A163" s="12"/>
      <c r="B163" s="3">
        <f t="shared" si="8"/>
        <v>111</v>
      </c>
      <c r="C163" s="47" t="s">
        <v>244</v>
      </c>
      <c r="D163" s="96">
        <v>1000000</v>
      </c>
      <c r="E163" s="17"/>
      <c r="F163" s="85">
        <v>0</v>
      </c>
      <c r="G163" s="39" t="s">
        <v>245</v>
      </c>
    </row>
    <row r="164" spans="1:7" ht="24" x14ac:dyDescent="0.25">
      <c r="B164" s="3">
        <f t="shared" si="8"/>
        <v>112</v>
      </c>
      <c r="C164" s="3" t="s">
        <v>246</v>
      </c>
      <c r="D164" s="29">
        <v>562000</v>
      </c>
      <c r="E164" s="17"/>
      <c r="F164" s="58">
        <f>562000+400000</f>
        <v>962000</v>
      </c>
      <c r="G164" s="38" t="s">
        <v>247</v>
      </c>
    </row>
    <row r="165" spans="1:7" ht="37.200000000000003" customHeight="1" x14ac:dyDescent="0.25">
      <c r="B165" s="3">
        <f t="shared" si="8"/>
        <v>113</v>
      </c>
      <c r="C165" s="14" t="s">
        <v>248</v>
      </c>
      <c r="D165" s="57">
        <v>2302000</v>
      </c>
      <c r="E165" s="57"/>
      <c r="F165" s="57">
        <f>+D165-1890000</f>
        <v>412000</v>
      </c>
      <c r="G165" s="39" t="s">
        <v>249</v>
      </c>
    </row>
    <row r="166" spans="1:7" ht="24" x14ac:dyDescent="0.25">
      <c r="B166" s="3">
        <f t="shared" si="8"/>
        <v>114</v>
      </c>
      <c r="C166" s="3" t="s">
        <v>250</v>
      </c>
      <c r="D166" s="29">
        <v>400000</v>
      </c>
      <c r="E166" s="7"/>
      <c r="F166" s="29">
        <v>400000</v>
      </c>
      <c r="G166" s="38" t="s">
        <v>251</v>
      </c>
    </row>
    <row r="167" spans="1:7" ht="24" x14ac:dyDescent="0.25">
      <c r="B167" s="3">
        <f t="shared" si="8"/>
        <v>115</v>
      </c>
      <c r="C167" s="3" t="s">
        <v>252</v>
      </c>
      <c r="D167" s="29">
        <v>363000</v>
      </c>
      <c r="E167" s="17"/>
      <c r="F167" s="29">
        <v>363000</v>
      </c>
      <c r="G167" s="39" t="s">
        <v>253</v>
      </c>
    </row>
    <row r="168" spans="1:7" ht="24" x14ac:dyDescent="0.25">
      <c r="B168" s="3">
        <f t="shared" si="8"/>
        <v>116</v>
      </c>
      <c r="C168" s="14" t="s">
        <v>254</v>
      </c>
      <c r="D168" s="29">
        <v>50000</v>
      </c>
      <c r="E168" s="57"/>
      <c r="F168" s="29">
        <f>50000+50000+100000</f>
        <v>200000</v>
      </c>
      <c r="G168" s="39" t="s">
        <v>255</v>
      </c>
    </row>
    <row r="169" spans="1:7" ht="24" x14ac:dyDescent="0.25">
      <c r="B169" s="3">
        <f t="shared" si="8"/>
        <v>117</v>
      </c>
      <c r="C169" s="14" t="s">
        <v>256</v>
      </c>
      <c r="D169" s="41"/>
      <c r="E169" s="41"/>
      <c r="F169" s="57">
        <v>260000</v>
      </c>
      <c r="G169" s="38" t="s">
        <v>257</v>
      </c>
    </row>
    <row r="170" spans="1:7" ht="49.2" customHeight="1" x14ac:dyDescent="0.25">
      <c r="B170" s="3">
        <f t="shared" si="8"/>
        <v>118</v>
      </c>
      <c r="C170" s="3" t="s">
        <v>258</v>
      </c>
      <c r="D170" s="29"/>
      <c r="E170" s="7"/>
      <c r="F170" s="58">
        <v>250000</v>
      </c>
      <c r="G170" s="39" t="s">
        <v>259</v>
      </c>
    </row>
    <row r="171" spans="1:7" x14ac:dyDescent="0.25">
      <c r="A171" s="2" t="s">
        <v>7</v>
      </c>
      <c r="B171" s="8"/>
      <c r="C171" s="6" t="s">
        <v>260</v>
      </c>
      <c r="D171" s="31">
        <f>SUM(D136:D170)</f>
        <v>107823000</v>
      </c>
      <c r="E171" s="31"/>
      <c r="F171" s="31">
        <f>SUM(F136:F170)</f>
        <v>113118000</v>
      </c>
      <c r="G171" s="35"/>
    </row>
    <row r="172" spans="1:7" x14ac:dyDescent="0.25">
      <c r="B172" s="8"/>
      <c r="D172" s="29"/>
      <c r="E172" s="7"/>
      <c r="F172" s="28"/>
      <c r="G172" s="35"/>
    </row>
    <row r="173" spans="1:7" x14ac:dyDescent="0.25">
      <c r="A173" s="2" t="s">
        <v>5</v>
      </c>
      <c r="B173" s="13"/>
      <c r="C173" s="6" t="s">
        <v>261</v>
      </c>
      <c r="D173" s="29"/>
      <c r="E173" s="7"/>
      <c r="F173" s="28"/>
      <c r="G173" s="35"/>
    </row>
    <row r="174" spans="1:7" ht="24" x14ac:dyDescent="0.25">
      <c r="A174" s="12"/>
      <c r="B174" s="8">
        <f>+B169+1</f>
        <v>118</v>
      </c>
      <c r="C174" s="8" t="s">
        <v>262</v>
      </c>
      <c r="D174" s="29">
        <v>190000</v>
      </c>
      <c r="E174" s="57">
        <v>200000</v>
      </c>
      <c r="F174" s="29">
        <v>190000</v>
      </c>
      <c r="G174" s="38" t="s">
        <v>263</v>
      </c>
    </row>
    <row r="175" spans="1:7" ht="14.1" customHeight="1" x14ac:dyDescent="0.25">
      <c r="B175" s="8">
        <f>+B174+1</f>
        <v>119</v>
      </c>
      <c r="C175" s="8" t="s">
        <v>264</v>
      </c>
      <c r="D175" s="29">
        <v>430000</v>
      </c>
      <c r="E175" s="57">
        <v>430000</v>
      </c>
      <c r="F175" s="29">
        <v>430000</v>
      </c>
      <c r="G175" s="38" t="s">
        <v>265</v>
      </c>
    </row>
    <row r="176" spans="1:7" ht="24" x14ac:dyDescent="0.25">
      <c r="B176" s="8">
        <f t="shared" ref="B176:B177" si="9">+B175+1</f>
        <v>120</v>
      </c>
      <c r="C176" s="8" t="s">
        <v>266</v>
      </c>
      <c r="D176" s="29">
        <v>90000</v>
      </c>
      <c r="E176" s="57">
        <v>100000</v>
      </c>
      <c r="F176" s="29">
        <v>90000</v>
      </c>
      <c r="G176" s="38" t="s">
        <v>267</v>
      </c>
    </row>
    <row r="177" spans="1:7" ht="36" customHeight="1" x14ac:dyDescent="0.25">
      <c r="B177" s="13">
        <f t="shared" si="9"/>
        <v>121</v>
      </c>
      <c r="C177" s="8" t="s">
        <v>268</v>
      </c>
      <c r="D177" s="29">
        <v>190000</v>
      </c>
      <c r="E177" s="57">
        <v>280000</v>
      </c>
      <c r="F177" s="29">
        <v>190000</v>
      </c>
      <c r="G177" s="39" t="s">
        <v>269</v>
      </c>
    </row>
    <row r="178" spans="1:7" ht="27" customHeight="1" x14ac:dyDescent="0.25">
      <c r="B178" s="102">
        <f>+B177+1</f>
        <v>122</v>
      </c>
      <c r="C178" s="5" t="s">
        <v>270</v>
      </c>
      <c r="D178" s="70">
        <v>100000</v>
      </c>
      <c r="E178" s="29">
        <v>100000</v>
      </c>
      <c r="F178" s="70">
        <v>100000</v>
      </c>
      <c r="G178" s="39" t="s">
        <v>271</v>
      </c>
    </row>
    <row r="179" spans="1:7" x14ac:dyDescent="0.25">
      <c r="A179" s="2" t="s">
        <v>7</v>
      </c>
      <c r="B179" s="8"/>
      <c r="C179" s="6" t="s">
        <v>272</v>
      </c>
      <c r="D179" s="31">
        <v>1000000</v>
      </c>
      <c r="E179" s="31">
        <f>SUM(E174:E178)</f>
        <v>1110000</v>
      </c>
      <c r="F179" s="31">
        <f>SUM(F174:F178)</f>
        <v>1000000</v>
      </c>
      <c r="G179" s="15"/>
    </row>
    <row r="180" spans="1:7" x14ac:dyDescent="0.25">
      <c r="B180" s="8"/>
      <c r="D180" s="29"/>
      <c r="E180" s="7"/>
      <c r="F180" s="28"/>
      <c r="G180" s="35"/>
    </row>
    <row r="181" spans="1:7" x14ac:dyDescent="0.25">
      <c r="A181" s="2" t="s">
        <v>5</v>
      </c>
      <c r="B181" s="13"/>
      <c r="C181" s="6" t="s">
        <v>273</v>
      </c>
      <c r="D181" s="29"/>
      <c r="E181" s="7"/>
      <c r="F181" s="28"/>
      <c r="G181" s="35"/>
    </row>
    <row r="182" spans="1:7" ht="25.35" customHeight="1" x14ac:dyDescent="0.25">
      <c r="B182" s="8">
        <f>+B178+1</f>
        <v>123</v>
      </c>
      <c r="C182" s="3" t="s">
        <v>274</v>
      </c>
      <c r="D182" s="29">
        <v>275000</v>
      </c>
      <c r="E182" s="7"/>
      <c r="F182" s="29">
        <v>300000</v>
      </c>
      <c r="G182" s="39" t="s">
        <v>275</v>
      </c>
    </row>
    <row r="183" spans="1:7" ht="24" x14ac:dyDescent="0.25">
      <c r="B183" s="8">
        <f>+B182+1</f>
        <v>124</v>
      </c>
      <c r="C183" s="3" t="s">
        <v>276</v>
      </c>
      <c r="D183" s="29">
        <v>3015000</v>
      </c>
      <c r="E183" s="7"/>
      <c r="F183" s="29">
        <v>3028683</v>
      </c>
      <c r="G183" s="39" t="s">
        <v>277</v>
      </c>
    </row>
    <row r="184" spans="1:7" ht="24" x14ac:dyDescent="0.25">
      <c r="B184" s="3">
        <f>+B183+1</f>
        <v>125</v>
      </c>
      <c r="C184" s="5" t="s">
        <v>278</v>
      </c>
      <c r="D184" s="29">
        <v>889000</v>
      </c>
      <c r="E184" s="7"/>
      <c r="F184" s="29">
        <v>889000</v>
      </c>
      <c r="G184" s="39" t="s">
        <v>279</v>
      </c>
    </row>
    <row r="185" spans="1:7" x14ac:dyDescent="0.25">
      <c r="A185" s="2" t="s">
        <v>7</v>
      </c>
      <c r="B185" s="8"/>
      <c r="C185" s="16" t="s">
        <v>280</v>
      </c>
      <c r="D185" s="32">
        <f>SUM(D182:D184)</f>
        <v>4179000</v>
      </c>
      <c r="E185" s="32"/>
      <c r="F185" s="32">
        <f>SUM(F182:F184)</f>
        <v>4217683</v>
      </c>
      <c r="G185" s="15"/>
    </row>
    <row r="186" spans="1:7" x14ac:dyDescent="0.25">
      <c r="D186" s="29"/>
      <c r="E186" s="7"/>
      <c r="F186" s="28"/>
      <c r="G186" s="15"/>
    </row>
    <row r="187" spans="1:7" x14ac:dyDescent="0.25">
      <c r="A187" s="2" t="s">
        <v>5</v>
      </c>
      <c r="C187" s="6" t="s">
        <v>281</v>
      </c>
      <c r="D187" s="29"/>
      <c r="E187" s="7"/>
      <c r="F187" s="28"/>
      <c r="G187" s="15"/>
    </row>
    <row r="188" spans="1:7" x14ac:dyDescent="0.25">
      <c r="B188" s="3">
        <f>+B184+1</f>
        <v>126</v>
      </c>
      <c r="C188" s="3" t="s">
        <v>282</v>
      </c>
      <c r="D188" s="29">
        <v>513000</v>
      </c>
      <c r="E188" s="7"/>
      <c r="F188" s="29">
        <v>513000</v>
      </c>
      <c r="G188" s="39" t="s">
        <v>283</v>
      </c>
    </row>
    <row r="189" spans="1:7" x14ac:dyDescent="0.25">
      <c r="B189" s="3">
        <f>+B188+1</f>
        <v>127</v>
      </c>
      <c r="C189" s="15" t="s">
        <v>284</v>
      </c>
      <c r="D189" s="29">
        <v>33000</v>
      </c>
      <c r="E189" s="7"/>
      <c r="F189" s="29">
        <v>33000</v>
      </c>
      <c r="G189" s="39" t="s">
        <v>285</v>
      </c>
    </row>
    <row r="190" spans="1:7" x14ac:dyDescent="0.25">
      <c r="B190" s="3">
        <f t="shared" ref="B190:B193" si="10">+B189+1</f>
        <v>128</v>
      </c>
      <c r="C190" s="3" t="s">
        <v>286</v>
      </c>
      <c r="D190" s="29">
        <v>33000</v>
      </c>
      <c r="E190" s="7"/>
      <c r="F190" s="29">
        <v>33000</v>
      </c>
      <c r="G190" s="39" t="s">
        <v>287</v>
      </c>
    </row>
    <row r="191" spans="1:7" x14ac:dyDescent="0.25">
      <c r="B191" s="3">
        <f t="shared" si="10"/>
        <v>129</v>
      </c>
      <c r="C191" s="3" t="s">
        <v>288</v>
      </c>
      <c r="D191" s="29">
        <v>750000</v>
      </c>
      <c r="E191" s="7"/>
      <c r="F191" s="29">
        <v>750000</v>
      </c>
      <c r="G191" s="39" t="s">
        <v>289</v>
      </c>
    </row>
    <row r="192" spans="1:7" ht="24" x14ac:dyDescent="0.25">
      <c r="B192" s="8">
        <f t="shared" si="10"/>
        <v>130</v>
      </c>
      <c r="C192" s="8" t="s">
        <v>290</v>
      </c>
      <c r="D192" s="26">
        <v>144000</v>
      </c>
      <c r="E192" s="17"/>
      <c r="F192" s="26">
        <v>144223</v>
      </c>
      <c r="G192" s="39" t="s">
        <v>291</v>
      </c>
    </row>
    <row r="193" spans="1:7" ht="25.5" customHeight="1" x14ac:dyDescent="0.25">
      <c r="B193" s="8">
        <f t="shared" si="10"/>
        <v>131</v>
      </c>
      <c r="C193" s="8" t="s">
        <v>292</v>
      </c>
      <c r="D193" s="26">
        <v>72000</v>
      </c>
      <c r="E193" s="17"/>
      <c r="F193" s="26">
        <v>72111</v>
      </c>
      <c r="G193" s="39" t="s">
        <v>293</v>
      </c>
    </row>
    <row r="194" spans="1:7" x14ac:dyDescent="0.25">
      <c r="A194" s="2" t="s">
        <v>7</v>
      </c>
      <c r="C194" s="6" t="s">
        <v>294</v>
      </c>
      <c r="D194" s="31">
        <f>SUM(D188:D193)</f>
        <v>1545000</v>
      </c>
      <c r="E194" s="31"/>
      <c r="F194" s="31">
        <f>SUM(F188:F193)</f>
        <v>1545334</v>
      </c>
      <c r="G194" s="39"/>
    </row>
    <row r="195" spans="1:7" x14ac:dyDescent="0.25">
      <c r="D195" s="29"/>
      <c r="E195" s="7"/>
      <c r="F195" s="28"/>
      <c r="G195" s="35"/>
    </row>
    <row r="196" spans="1:7" x14ac:dyDescent="0.25">
      <c r="A196" s="2" t="s">
        <v>5</v>
      </c>
      <c r="C196" s="6" t="s">
        <v>295</v>
      </c>
      <c r="D196" s="29"/>
      <c r="E196" s="7"/>
      <c r="F196" s="28"/>
      <c r="G196" s="35"/>
    </row>
    <row r="197" spans="1:7" ht="36" x14ac:dyDescent="0.25">
      <c r="B197" s="8">
        <f>+B193+1</f>
        <v>132</v>
      </c>
      <c r="C197" s="3" t="s">
        <v>296</v>
      </c>
      <c r="D197" s="29">
        <v>600000</v>
      </c>
      <c r="E197" s="7"/>
      <c r="F197" s="29">
        <v>600000</v>
      </c>
      <c r="G197" s="45" t="s">
        <v>297</v>
      </c>
    </row>
    <row r="198" spans="1:7" ht="37.200000000000003" customHeight="1" x14ac:dyDescent="0.25">
      <c r="B198" s="3">
        <f>+B197+1</f>
        <v>133</v>
      </c>
      <c r="C198" s="3" t="s">
        <v>298</v>
      </c>
      <c r="D198" s="29">
        <v>100000</v>
      </c>
      <c r="E198" s="7"/>
      <c r="F198" s="58">
        <v>100000</v>
      </c>
      <c r="G198" s="39" t="s">
        <v>371</v>
      </c>
    </row>
    <row r="199" spans="1:7" ht="75.599999999999994" customHeight="1" x14ac:dyDescent="0.25">
      <c r="B199" s="3">
        <f t="shared" ref="B199" si="11">+B198+1</f>
        <v>134</v>
      </c>
      <c r="C199" s="3" t="s">
        <v>299</v>
      </c>
      <c r="D199" s="29">
        <v>1053000</v>
      </c>
      <c r="E199" s="7"/>
      <c r="F199" s="58">
        <v>1053000</v>
      </c>
      <c r="G199" s="45" t="s">
        <v>300</v>
      </c>
    </row>
    <row r="200" spans="1:7" ht="51" customHeight="1" x14ac:dyDescent="0.25">
      <c r="B200" s="3">
        <f>B199+1</f>
        <v>135</v>
      </c>
      <c r="C200" s="73" t="s">
        <v>301</v>
      </c>
      <c r="D200" s="74">
        <v>685500</v>
      </c>
      <c r="E200" s="75"/>
      <c r="F200" s="76">
        <v>668000</v>
      </c>
      <c r="G200" s="45" t="s">
        <v>302</v>
      </c>
    </row>
    <row r="201" spans="1:7" x14ac:dyDescent="0.25">
      <c r="B201" s="8"/>
      <c r="D201" s="29"/>
      <c r="E201" s="7"/>
      <c r="F201" s="28"/>
      <c r="G201" s="35"/>
    </row>
    <row r="202" spans="1:7" x14ac:dyDescent="0.25">
      <c r="A202" s="2" t="s">
        <v>5</v>
      </c>
      <c r="B202" s="8"/>
      <c r="C202" s="6" t="s">
        <v>303</v>
      </c>
      <c r="D202" s="29"/>
      <c r="E202" s="7"/>
      <c r="F202" s="28"/>
      <c r="G202" s="35"/>
    </row>
    <row r="203" spans="1:7" ht="24" x14ac:dyDescent="0.25">
      <c r="A203" s="2" t="s">
        <v>7</v>
      </c>
      <c r="B203" s="8"/>
      <c r="C203" s="98" t="s">
        <v>304</v>
      </c>
      <c r="D203" s="29"/>
      <c r="F203" s="28"/>
      <c r="G203" s="35"/>
    </row>
    <row r="204" spans="1:7" ht="64.8" customHeight="1" x14ac:dyDescent="0.25">
      <c r="B204" s="8">
        <f>B200+1</f>
        <v>136</v>
      </c>
      <c r="C204" s="3" t="s">
        <v>305</v>
      </c>
      <c r="D204" s="29">
        <v>800000</v>
      </c>
      <c r="E204" s="7"/>
      <c r="F204" s="29">
        <f>ROUND(144233*5.25,-3)</f>
        <v>757000</v>
      </c>
      <c r="G204" s="79" t="s">
        <v>306</v>
      </c>
    </row>
    <row r="205" spans="1:7" ht="35.25" customHeight="1" x14ac:dyDescent="0.25">
      <c r="B205" s="8">
        <f t="shared" ref="B205" si="12">+B204+1</f>
        <v>137</v>
      </c>
      <c r="C205" s="77" t="s">
        <v>307</v>
      </c>
      <c r="D205" s="63">
        <v>350000</v>
      </c>
      <c r="E205" s="78"/>
      <c r="F205" s="63">
        <v>300000</v>
      </c>
      <c r="G205" s="61" t="s">
        <v>308</v>
      </c>
    </row>
    <row r="206" spans="1:7" ht="12" customHeight="1" x14ac:dyDescent="0.25">
      <c r="B206" s="8">
        <f>+B205+1</f>
        <v>138</v>
      </c>
      <c r="C206" s="8" t="s">
        <v>309</v>
      </c>
      <c r="D206" s="26">
        <v>267000</v>
      </c>
      <c r="E206" s="17"/>
      <c r="F206" s="26">
        <v>267000</v>
      </c>
      <c r="G206" s="38" t="s">
        <v>310</v>
      </c>
    </row>
    <row r="207" spans="1:7" ht="24" customHeight="1" x14ac:dyDescent="0.25">
      <c r="B207" s="8">
        <f>+B206+1</f>
        <v>139</v>
      </c>
      <c r="C207" s="8" t="s">
        <v>311</v>
      </c>
      <c r="D207" s="26"/>
      <c r="E207" s="41"/>
      <c r="F207" s="26">
        <v>200000</v>
      </c>
      <c r="G207" s="38" t="s">
        <v>312</v>
      </c>
    </row>
    <row r="208" spans="1:7" ht="36" x14ac:dyDescent="0.25">
      <c r="B208" s="102">
        <f>+B207+1</f>
        <v>140</v>
      </c>
      <c r="C208" s="102" t="s">
        <v>313</v>
      </c>
      <c r="D208" s="29"/>
      <c r="E208" s="57">
        <v>500000</v>
      </c>
      <c r="F208" s="110">
        <v>500000</v>
      </c>
      <c r="G208" s="48" t="s">
        <v>368</v>
      </c>
    </row>
    <row r="209" spans="1:7" ht="28.35" customHeight="1" x14ac:dyDescent="0.25">
      <c r="B209" s="8">
        <f>+B208+1</f>
        <v>141</v>
      </c>
      <c r="C209" s="8" t="s">
        <v>314</v>
      </c>
      <c r="D209" s="26"/>
      <c r="E209" s="41">
        <v>250000</v>
      </c>
      <c r="F209" s="50">
        <v>250000</v>
      </c>
      <c r="G209" s="49" t="s">
        <v>315</v>
      </c>
    </row>
    <row r="210" spans="1:7" x14ac:dyDescent="0.25">
      <c r="A210" s="2" t="s">
        <v>7</v>
      </c>
      <c r="B210" s="8"/>
      <c r="C210" s="6" t="s">
        <v>316</v>
      </c>
      <c r="D210" s="30"/>
      <c r="F210" s="27"/>
      <c r="G210" s="37"/>
    </row>
    <row r="211" spans="1:7" ht="15.75" customHeight="1" x14ac:dyDescent="0.25">
      <c r="B211" s="8">
        <f>+B209+1</f>
        <v>142</v>
      </c>
      <c r="C211" s="8" t="s">
        <v>317</v>
      </c>
      <c r="D211" s="29">
        <v>80000</v>
      </c>
      <c r="E211" s="7"/>
      <c r="F211" s="29">
        <v>80000</v>
      </c>
      <c r="G211" s="38" t="s">
        <v>318</v>
      </c>
    </row>
    <row r="212" spans="1:7" ht="18" customHeight="1" x14ac:dyDescent="0.25">
      <c r="B212" s="8">
        <f t="shared" ref="B212:B222" si="13">+B211+1</f>
        <v>143</v>
      </c>
      <c r="C212" s="8" t="s">
        <v>319</v>
      </c>
      <c r="D212" s="29">
        <v>45000</v>
      </c>
      <c r="E212" s="7"/>
      <c r="F212" s="29">
        <v>45000</v>
      </c>
      <c r="G212" s="38" t="s">
        <v>320</v>
      </c>
    </row>
    <row r="213" spans="1:7" ht="36" customHeight="1" x14ac:dyDescent="0.25">
      <c r="B213" s="8">
        <f t="shared" si="13"/>
        <v>144</v>
      </c>
      <c r="C213" s="8" t="s">
        <v>321</v>
      </c>
      <c r="D213" s="29">
        <v>80000</v>
      </c>
      <c r="E213" s="7"/>
      <c r="F213" s="29">
        <v>80000</v>
      </c>
      <c r="G213" s="38" t="s">
        <v>322</v>
      </c>
    </row>
    <row r="214" spans="1:7" x14ac:dyDescent="0.25">
      <c r="B214" s="8">
        <f t="shared" si="13"/>
        <v>145</v>
      </c>
      <c r="C214" s="8" t="s">
        <v>323</v>
      </c>
      <c r="D214" s="29">
        <v>100000</v>
      </c>
      <c r="E214" s="7"/>
      <c r="F214" s="29">
        <v>100000</v>
      </c>
      <c r="G214" s="38" t="s">
        <v>324</v>
      </c>
    </row>
    <row r="215" spans="1:7" ht="24.75" customHeight="1" x14ac:dyDescent="0.25">
      <c r="B215" s="8">
        <f t="shared" si="13"/>
        <v>146</v>
      </c>
      <c r="C215" s="8" t="s">
        <v>325</v>
      </c>
      <c r="D215" s="29">
        <v>35000</v>
      </c>
      <c r="E215" s="7"/>
      <c r="F215" s="29">
        <v>35000</v>
      </c>
      <c r="G215" s="42" t="s">
        <v>326</v>
      </c>
    </row>
    <row r="216" spans="1:7" ht="36" customHeight="1" x14ac:dyDescent="0.25">
      <c r="B216" s="8">
        <f t="shared" si="13"/>
        <v>147</v>
      </c>
      <c r="C216" s="8" t="s">
        <v>327</v>
      </c>
      <c r="D216" s="29">
        <v>100000</v>
      </c>
      <c r="E216" s="7"/>
      <c r="F216" s="29">
        <v>100000</v>
      </c>
      <c r="G216" s="38" t="s">
        <v>328</v>
      </c>
    </row>
    <row r="217" spans="1:7" x14ac:dyDescent="0.25">
      <c r="B217" s="8">
        <f t="shared" si="13"/>
        <v>148</v>
      </c>
      <c r="C217" s="3" t="s">
        <v>329</v>
      </c>
      <c r="D217" s="29">
        <v>20000</v>
      </c>
      <c r="E217" s="7"/>
      <c r="F217" s="29">
        <v>20000</v>
      </c>
      <c r="G217" s="15" t="s">
        <v>330</v>
      </c>
    </row>
    <row r="218" spans="1:7" ht="24.75" customHeight="1" x14ac:dyDescent="0.25">
      <c r="B218" s="8">
        <f t="shared" si="13"/>
        <v>149</v>
      </c>
      <c r="C218" s="8" t="s">
        <v>331</v>
      </c>
      <c r="D218" s="29">
        <v>29500</v>
      </c>
      <c r="E218" s="100"/>
      <c r="F218" s="29">
        <f>+ROUND(29500,-3)</f>
        <v>30000</v>
      </c>
      <c r="G218" s="43" t="s">
        <v>332</v>
      </c>
    </row>
    <row r="219" spans="1:7" ht="26.25" customHeight="1" x14ac:dyDescent="0.25">
      <c r="B219" s="8">
        <f t="shared" si="13"/>
        <v>150</v>
      </c>
      <c r="C219" s="8" t="s">
        <v>333</v>
      </c>
      <c r="D219" s="29">
        <v>15000</v>
      </c>
      <c r="E219" s="100"/>
      <c r="F219" s="29">
        <v>15000</v>
      </c>
      <c r="G219" s="43" t="s">
        <v>334</v>
      </c>
    </row>
    <row r="220" spans="1:7" ht="24" x14ac:dyDescent="0.25">
      <c r="B220" s="8">
        <f t="shared" si="13"/>
        <v>151</v>
      </c>
      <c r="C220" s="8" t="s">
        <v>335</v>
      </c>
      <c r="D220" s="29">
        <v>10000</v>
      </c>
      <c r="F220" s="29">
        <v>10000</v>
      </c>
      <c r="G220" s="47" t="s">
        <v>336</v>
      </c>
    </row>
    <row r="221" spans="1:7" ht="24" x14ac:dyDescent="0.25">
      <c r="B221" s="3">
        <f t="shared" si="13"/>
        <v>152</v>
      </c>
      <c r="C221" s="3" t="s">
        <v>337</v>
      </c>
      <c r="D221" s="29">
        <v>99000</v>
      </c>
      <c r="E221" s="7"/>
      <c r="F221" s="29">
        <v>103000</v>
      </c>
      <c r="G221" s="47" t="s">
        <v>338</v>
      </c>
    </row>
    <row r="222" spans="1:7" ht="36" x14ac:dyDescent="0.25">
      <c r="B222" s="3">
        <f t="shared" si="13"/>
        <v>153</v>
      </c>
      <c r="C222" s="8" t="s">
        <v>339</v>
      </c>
      <c r="D222" s="29">
        <v>45000</v>
      </c>
      <c r="E222" s="7"/>
      <c r="F222" s="29">
        <v>45000</v>
      </c>
      <c r="G222" s="39" t="s">
        <v>340</v>
      </c>
    </row>
    <row r="223" spans="1:7" ht="21" customHeight="1" x14ac:dyDescent="0.25">
      <c r="C223" s="8"/>
      <c r="D223" s="26"/>
      <c r="E223" s="17"/>
      <c r="F223" s="25"/>
      <c r="G223" s="51"/>
    </row>
    <row r="224" spans="1:7" ht="23.1" customHeight="1" x14ac:dyDescent="0.25">
      <c r="A224" s="2" t="s">
        <v>7</v>
      </c>
      <c r="C224" s="6" t="s">
        <v>341</v>
      </c>
      <c r="D224" s="30"/>
      <c r="F224" s="27"/>
      <c r="G224" s="37"/>
    </row>
    <row r="225" spans="2:7" ht="40.200000000000003" customHeight="1" x14ac:dyDescent="0.25">
      <c r="B225" s="3">
        <f>+B222+1</f>
        <v>154</v>
      </c>
      <c r="C225" s="62" t="s">
        <v>342</v>
      </c>
      <c r="D225" s="29">
        <v>2500000</v>
      </c>
      <c r="E225" s="57">
        <v>2600000</v>
      </c>
      <c r="F225" s="29">
        <v>2500000</v>
      </c>
      <c r="G225" s="39" t="s">
        <v>343</v>
      </c>
    </row>
    <row r="226" spans="2:7" ht="39" customHeight="1" x14ac:dyDescent="0.25">
      <c r="B226" s="3">
        <f>+B225+1</f>
        <v>155</v>
      </c>
      <c r="C226" s="62" t="s">
        <v>344</v>
      </c>
      <c r="D226" s="29">
        <v>250000</v>
      </c>
      <c r="E226" s="7"/>
      <c r="F226" s="29">
        <v>250000</v>
      </c>
      <c r="G226" s="79" t="s">
        <v>345</v>
      </c>
    </row>
    <row r="227" spans="2:7" ht="24" x14ac:dyDescent="0.25">
      <c r="B227" s="3">
        <f>+B226+1</f>
        <v>156</v>
      </c>
      <c r="C227" s="62" t="s">
        <v>346</v>
      </c>
      <c r="D227" s="29">
        <v>75000</v>
      </c>
      <c r="E227" s="7"/>
      <c r="F227" s="29">
        <v>75000</v>
      </c>
      <c r="G227" s="39" t="s">
        <v>347</v>
      </c>
    </row>
    <row r="228" spans="2:7" x14ac:dyDescent="0.25">
      <c r="B228" s="65">
        <f>+B227+1</f>
        <v>157</v>
      </c>
      <c r="C228" s="81" t="s">
        <v>348</v>
      </c>
      <c r="D228" s="28"/>
      <c r="E228" s="7"/>
      <c r="F228" s="29">
        <v>2000000</v>
      </c>
      <c r="G228" s="39" t="s">
        <v>349</v>
      </c>
    </row>
    <row r="229" spans="2:7" ht="27" customHeight="1" x14ac:dyDescent="0.25">
      <c r="B229" s="3">
        <f>+B228+1</f>
        <v>158</v>
      </c>
      <c r="C229" s="62" t="s">
        <v>350</v>
      </c>
      <c r="D229" s="29">
        <v>200000</v>
      </c>
      <c r="E229" s="7"/>
      <c r="F229" s="29">
        <v>200000</v>
      </c>
      <c r="G229" s="42" t="s">
        <v>351</v>
      </c>
    </row>
    <row r="230" spans="2:7" ht="24" x14ac:dyDescent="0.25">
      <c r="B230" s="3">
        <f>+B229+1</f>
        <v>159</v>
      </c>
      <c r="C230" s="3" t="s">
        <v>303</v>
      </c>
      <c r="D230" s="99">
        <v>4243000</v>
      </c>
      <c r="E230" s="99"/>
      <c r="F230" s="99">
        <f>14778000-7962000-250000</f>
        <v>6566000</v>
      </c>
      <c r="G230" s="5" t="s">
        <v>352</v>
      </c>
    </row>
    <row r="231" spans="2:7" x14ac:dyDescent="0.25">
      <c r="C231" s="6" t="s">
        <v>363</v>
      </c>
      <c r="D231" s="106">
        <f>SUM(D204:D230)</f>
        <v>9343500</v>
      </c>
      <c r="E231" s="107">
        <f>SUM(E204:E230)</f>
        <v>3350000</v>
      </c>
      <c r="F231" s="107">
        <f>SUM(F204:F230)</f>
        <v>14528000</v>
      </c>
    </row>
  </sheetData>
  <sheetProtection formatCells="0" formatColumns="0" formatRows="0" insertColumns="0" insertRows="0" insertHyperlinks="0" deleteColumns="0" deleteRows="0" selectLockedCells="1" sort="0" autoFilter="0" pivotTables="0"/>
  <phoneticPr fontId="11" type="noConversion"/>
  <dataValidations count="2">
    <dataValidation type="list" allowBlank="1" showInputMessage="1" showErrorMessage="1" sqref="A2:A1048576" xr:uid="{00000000-0002-0000-0000-000000000000}">
      <formula1>Stiler</formula1>
    </dataValidation>
    <dataValidation type="list" allowBlank="1" sqref="B1:XFD1" xr:uid="{00000000-0002-0000-0000-000001000000}">
      <formula1>Kolonnestil</formula1>
    </dataValidation>
  </dataValidations>
  <pageMargins left="0.7" right="0.7" top="0.75" bottom="0.75" header="0.3" footer="0.3"/>
  <pageSetup paperSize="8" scale="72" fitToHeight="0" orientation="landscape" r:id="rId1"/>
  <ignoredErrors>
    <ignoredError sqref="F157 F168 B6:B8 D10:F10 B9:B13 D14:F14 D18:F18 D20:F20 B23:B34 D24:F24 D28:F28 B35:B43 D37:F37 D44:F44 B46:B53 D48:F48 B54:B65 D55:F55 D58:F58 D62:F62 B66:B77 D68:F68 D72:F72 B78:B83 B84:B91 B92:B101 D102:F102 B105 D107:E107 B110:B118 B119:B130 D131:F131 B136:B144 B147:B157 B160:B168 D171:F171 B169 E179:F179 D185:F185 B188:B197 D194:F194 B199:B205 F204 B206:B220 F218 B221:B226 B227:B230 B171:B184"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5"/>
  <sheetViews>
    <sheetView workbookViewId="0">
      <selection activeCell="A4" sqref="A4:XFD5"/>
    </sheetView>
  </sheetViews>
  <sheetFormatPr baseColWidth="10" defaultColWidth="11" defaultRowHeight="15.6" x14ac:dyDescent="0.3"/>
  <sheetData>
    <row r="1" spans="1:2" x14ac:dyDescent="0.3">
      <c r="A1" t="s">
        <v>7</v>
      </c>
      <c r="B1" t="s">
        <v>7</v>
      </c>
    </row>
    <row r="2" spans="1:2" x14ac:dyDescent="0.3">
      <c r="A2" t="s">
        <v>353</v>
      </c>
      <c r="B2" t="s">
        <v>354</v>
      </c>
    </row>
    <row r="3" spans="1:2" x14ac:dyDescent="0.3">
      <c r="A3" t="s">
        <v>5</v>
      </c>
    </row>
    <row r="4" spans="1:2" x14ac:dyDescent="0.3">
      <c r="A4" t="s">
        <v>355</v>
      </c>
    </row>
    <row r="5" spans="1:2" x14ac:dyDescent="0.3">
      <c r="A5" t="s">
        <v>356</v>
      </c>
    </row>
  </sheetData>
  <sheetProtection selectLockedCells="1" selectUnlockedCell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tatus xmlns="989aaf3d-6e60-4b22-8fc6-eab6ed6da64c" xsi:nil="true"/>
    <_Flow_SignoffStatus xmlns="989aaf3d-6e60-4b22-8fc6-eab6ed6da64c"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137A905CA9CFF74298515E1AC18AAAD8" ma:contentTypeVersion="14" ma:contentTypeDescription="Opprett et nytt dokument." ma:contentTypeScope="" ma:versionID="64d4def8f878a0badfe08d606e66b4b5">
  <xsd:schema xmlns:xsd="http://www.w3.org/2001/XMLSchema" xmlns:xs="http://www.w3.org/2001/XMLSchema" xmlns:p="http://schemas.microsoft.com/office/2006/metadata/properties" xmlns:ns2="989aaf3d-6e60-4b22-8fc6-eab6ed6da64c" xmlns:ns3="05b13cfe-7c07-425a-bb58-bebcc0474ab3" targetNamespace="http://schemas.microsoft.com/office/2006/metadata/properties" ma:root="true" ma:fieldsID="b98c9393413252bf7153a4430bb3b387" ns2:_="" ns3:_="">
    <xsd:import namespace="989aaf3d-6e60-4b22-8fc6-eab6ed6da64c"/>
    <xsd:import namespace="05b13cfe-7c07-425a-bb58-bebcc0474ab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Statu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_Flow_SignoffStatu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9aaf3d-6e60-4b22-8fc6-eab6ed6da64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Status" ma:index="12" nillable="true" ma:displayName="Status" ma:format="Dropdown" ma:internalName="Status">
      <xsd:simpleType>
        <xsd:restriction base="dms:Note">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_Flow_SignoffStatus" ma:index="19" nillable="true" ma:displayName="Godkjenningsstatus" ma:internalName="Godkjenningsstatus">
      <xsd:simpleType>
        <xsd:restriction base="dms:Text"/>
      </xsd:simpleType>
    </xsd:element>
    <xsd:element name="MediaServiceDateTaken" ma:index="20" nillable="true" ma:displayName="MediaServiceDateTaken" ma:hidden="true" ma:internalName="MediaServiceDateTake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5b13cfe-7c07-425a-bb58-bebcc0474ab3" elementFormDefault="qualified">
    <xsd:import namespace="http://schemas.microsoft.com/office/2006/documentManagement/types"/>
    <xsd:import namespace="http://schemas.microsoft.com/office/infopath/2007/PartnerControls"/>
    <xsd:element name="SharedWithUsers" ma:index="10"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ings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B68FB54-F32B-4C96-909C-A16A542A94FE}">
  <ds:schemaRefs>
    <ds:schemaRef ds:uri="http://purl.org/dc/dcmitype/"/>
    <ds:schemaRef ds:uri="http://schemas.microsoft.com/office/2006/metadata/properties"/>
    <ds:schemaRef ds:uri="http://schemas.microsoft.com/office/2006/documentManagement/types"/>
    <ds:schemaRef ds:uri="http://www.w3.org/XML/1998/namespace"/>
    <ds:schemaRef ds:uri="http://purl.org/dc/elements/1.1/"/>
    <ds:schemaRef ds:uri="http://purl.org/dc/terms/"/>
    <ds:schemaRef ds:uri="989aaf3d-6e60-4b22-8fc6-eab6ed6da64c"/>
    <ds:schemaRef ds:uri="http://schemas.microsoft.com/office/infopath/2007/PartnerControls"/>
    <ds:schemaRef ds:uri="http://schemas.openxmlformats.org/package/2006/metadata/core-properties"/>
    <ds:schemaRef ds:uri="05b13cfe-7c07-425a-bb58-bebcc0474ab3"/>
  </ds:schemaRefs>
</ds:datastoreItem>
</file>

<file path=customXml/itemProps2.xml><?xml version="1.0" encoding="utf-8"?>
<ds:datastoreItem xmlns:ds="http://schemas.openxmlformats.org/officeDocument/2006/customXml" ds:itemID="{6F1EE951-0430-40B3-95A3-F84380210367}">
  <ds:schemaRefs>
    <ds:schemaRef ds:uri="http://schemas.microsoft.com/sharepoint/v3/contenttype/forms"/>
  </ds:schemaRefs>
</ds:datastoreItem>
</file>

<file path=customXml/itemProps3.xml><?xml version="1.0" encoding="utf-8"?>
<ds:datastoreItem xmlns:ds="http://schemas.openxmlformats.org/officeDocument/2006/customXml" ds:itemID="{E8550372-0653-488D-A920-84DD6AD1B3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89aaf3d-6e60-4b22-8fc6-eab6ed6da64c"/>
    <ds:schemaRef ds:uri="05b13cfe-7c07-425a-bb58-bebcc0474a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vt:i4>
      </vt:variant>
      <vt:variant>
        <vt:lpstr>Navngitte områder</vt:lpstr>
      </vt:variant>
      <vt:variant>
        <vt:i4>2</vt:i4>
      </vt:variant>
    </vt:vector>
  </HeadingPairs>
  <TitlesOfParts>
    <vt:vector size="5" baseType="lpstr">
      <vt:lpstr>Ark1</vt:lpstr>
      <vt:lpstr>Mal</vt:lpstr>
      <vt:lpstr>Dropdown</vt:lpstr>
      <vt:lpstr>Kolonnestil</vt:lpstr>
      <vt:lpstr>Stiler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Office-bruker</dc:creator>
  <cp:keywords/>
  <dc:description/>
  <cp:lastModifiedBy>Tore Berge</cp:lastModifiedBy>
  <cp:revision/>
  <dcterms:created xsi:type="dcterms:W3CDTF">2016-10-13T09:01:13Z</dcterms:created>
  <dcterms:modified xsi:type="dcterms:W3CDTF">2022-01-07T11:27:58Z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0x010100137A905CA9CFF74298515E1AC18AAAD8</vt:lpwstr>
  </property>
</Properties>
</file>